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filterPrivacy="1" defaultThemeVersion="166925"/>
  <xr:revisionPtr revIDLastSave="0" documentId="13_ncr:1_{1075310D-B377-43BB-833A-1FE70DF35327}" xr6:coauthVersionLast="47" xr6:coauthVersionMax="47" xr10:uidLastSave="{00000000-0000-0000-0000-000000000000}"/>
  <bookViews>
    <workbookView xWindow="870" yWindow="-120" windowWidth="28050" windowHeight="16440" xr2:uid="{666D67DC-AC00-46E9-BEED-5E6AE5CBEB2D}"/>
  </bookViews>
  <sheets>
    <sheet name="CheckSheet" sheetId="1" r:id="rId1"/>
    <sheet name="秤量値確認" sheetId="4" r:id="rId2"/>
    <sheet name="妨害元素の例"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7" i="1" l="1" a="1"/>
  <c r="E27" i="1" s="1"/>
  <c r="E15" i="1" a="1"/>
  <c r="E15" i="1" s="1"/>
  <c r="D18" i="1"/>
  <c r="E18" i="1" s="1" a="1"/>
  <c r="E18" i="1" s="1"/>
  <c r="C78" i="4"/>
  <c r="D78" i="4"/>
  <c r="E78" i="4"/>
  <c r="G78" i="4"/>
  <c r="G63" i="4" a="1"/>
  <c r="G63" i="4" s="1"/>
  <c r="G66" i="4" s="1"/>
  <c r="F63" i="4" a="1"/>
  <c r="F63" i="4" s="1"/>
  <c r="F67" i="4" s="1"/>
  <c r="E63" i="4" a="1"/>
  <c r="E63" i="4" s="1"/>
  <c r="E67" i="4" s="1"/>
  <c r="D63" i="4" a="1"/>
  <c r="D63" i="4" s="1"/>
  <c r="D67" i="4" s="1"/>
  <c r="C63" i="4" a="1"/>
  <c r="C63" i="4" s="1"/>
  <c r="G30" i="4" a="1"/>
  <c r="G30" i="4" s="1"/>
  <c r="F30" i="4" a="1"/>
  <c r="F30" i="4" s="1"/>
  <c r="E30" i="4" a="1"/>
  <c r="E30" i="4" s="1"/>
  <c r="D30" i="4" a="1"/>
  <c r="D30" i="4" s="1"/>
  <c r="C30" i="4" a="1"/>
  <c r="C30" i="4" s="1"/>
  <c r="H71" i="4"/>
  <c r="D17" i="1"/>
  <c r="E17" i="1" s="1" a="1"/>
  <c r="E17" i="1" s="1"/>
  <c r="H36" i="4"/>
  <c r="D31" i="1"/>
  <c r="E31" i="1" s="1" a="1"/>
  <c r="E31" i="1" s="1"/>
  <c r="D30" i="1"/>
  <c r="E30" i="1" s="1" a="1"/>
  <c r="E30" i="1" s="1"/>
  <c r="D28" i="1"/>
  <c r="E28" i="1" s="1" a="1"/>
  <c r="E28" i="1" s="1"/>
  <c r="D27" i="1"/>
  <c r="D26" i="1"/>
  <c r="E26" i="1" s="1" a="1"/>
  <c r="E26" i="1" s="1"/>
  <c r="D29" i="1"/>
  <c r="E29" i="1" s="1" a="1"/>
  <c r="E29" i="1" s="1"/>
  <c r="D12" i="1"/>
  <c r="E12" i="1" s="1" a="1"/>
  <c r="E12" i="1" s="1"/>
  <c r="D24" i="1"/>
  <c r="E24" i="1" s="1" a="1"/>
  <c r="E24" i="1" s="1"/>
  <c r="D11" i="1"/>
  <c r="E11" i="1" s="1" a="1"/>
  <c r="E11" i="1" s="1"/>
  <c r="D15" i="1"/>
  <c r="D14" i="1"/>
  <c r="E14" i="1" s="1" a="1"/>
  <c r="E14" i="1" s="1"/>
  <c r="D22" i="1"/>
  <c r="E22" i="1" s="1" a="1"/>
  <c r="E22" i="1" s="1"/>
  <c r="D23" i="1"/>
  <c r="E23" i="1" s="1" a="1"/>
  <c r="E23" i="1" s="1"/>
  <c r="D20" i="1"/>
  <c r="E20" i="1" s="1" a="1"/>
  <c r="E20" i="1" s="1"/>
  <c r="D21" i="1"/>
  <c r="E21" i="1" s="1" a="1"/>
  <c r="E21" i="1" s="1"/>
  <c r="D19" i="1"/>
  <c r="E19" i="1" s="1" a="1"/>
  <c r="E19" i="1" s="1"/>
  <c r="D13" i="1"/>
  <c r="E13" i="1" s="1" a="1"/>
  <c r="E13" i="1" s="1"/>
  <c r="H76" i="4" l="1"/>
  <c r="H63" i="4"/>
  <c r="E66" i="4"/>
  <c r="H75" i="4" s="1"/>
  <c r="F66" i="4"/>
  <c r="D66" i="4"/>
  <c r="H74" i="4" s="1"/>
  <c r="G67" i="4"/>
  <c r="C66" i="4"/>
  <c r="C67" i="4"/>
  <c r="H30" i="4"/>
  <c r="F33" i="4" s="1"/>
  <c r="H73" i="4" l="1"/>
  <c r="C73" i="4" s="1"/>
  <c r="E74" i="4"/>
  <c r="C74" i="4"/>
  <c r="D74" i="4"/>
  <c r="G74" i="4"/>
  <c r="D75" i="4"/>
  <c r="E75" i="4"/>
  <c r="G75" i="4"/>
  <c r="C75" i="4"/>
  <c r="G76" i="4"/>
  <c r="C76" i="4"/>
  <c r="D76" i="4"/>
  <c r="E76" i="4"/>
  <c r="C33" i="4"/>
  <c r="D33" i="4"/>
  <c r="E33" i="4"/>
  <c r="G33" i="4"/>
  <c r="H77" i="4" l="1"/>
  <c r="D73" i="4"/>
  <c r="E73" i="4"/>
  <c r="G73" i="4"/>
  <c r="H40" i="4"/>
  <c r="H39" i="4"/>
  <c r="H38" i="4"/>
  <c r="H41" i="4"/>
  <c r="H43" i="4" l="1"/>
  <c r="G77" i="4"/>
  <c r="E77" i="4"/>
  <c r="D77" i="4"/>
  <c r="C77"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<sst xmlns="http://schemas.openxmlformats.org/spreadsheetml/2006/main" count="218" uniqueCount="190">
  <si>
    <t>1.吸湿性なし</t>
  </si>
  <si>
    <t>CHNS有機微量元素分析　サンプル条件チェックシート</t>
    <rPh sb="4" eb="6">
      <t>ユウキ</t>
    </rPh>
    <rPh sb="6" eb="8">
      <t>ビリョウ</t>
    </rPh>
    <rPh sb="8" eb="10">
      <t>ゲンソ</t>
    </rPh>
    <rPh sb="10" eb="12">
      <t>ブンセキ</t>
    </rPh>
    <rPh sb="17" eb="19">
      <t>ジョウケン</t>
    </rPh>
    <phoneticPr fontId="1"/>
  </si>
  <si>
    <t>吸水性、吸湿性、潮解性</t>
    <rPh sb="0" eb="3">
      <t>キュウスイセイ</t>
    </rPh>
    <rPh sb="4" eb="7">
      <t>キュウシツセイ</t>
    </rPh>
    <rPh sb="8" eb="10">
      <t>チョウカイ</t>
    </rPh>
    <rPh sb="10" eb="11">
      <t>セイ</t>
    </rPh>
    <phoneticPr fontId="1"/>
  </si>
  <si>
    <t>A</t>
    <phoneticPr fontId="1"/>
  </si>
  <si>
    <t>B</t>
    <phoneticPr fontId="1"/>
  </si>
  <si>
    <t>C</t>
    <phoneticPr fontId="1"/>
  </si>
  <si>
    <t>D</t>
    <phoneticPr fontId="1"/>
  </si>
  <si>
    <t>E</t>
    <phoneticPr fontId="1"/>
  </si>
  <si>
    <t>F</t>
    <phoneticPr fontId="1"/>
  </si>
  <si>
    <t>爆発性</t>
    <rPh sb="0" eb="3">
      <t>バクハツセイ</t>
    </rPh>
    <phoneticPr fontId="1"/>
  </si>
  <si>
    <t>1.自己反応なし</t>
  </si>
  <si>
    <t>G</t>
    <phoneticPr fontId="1"/>
  </si>
  <si>
    <t>H</t>
    <phoneticPr fontId="1"/>
  </si>
  <si>
    <t>自己反応性、自己酸化性、禁水性</t>
    <rPh sb="0" eb="2">
      <t>ジコ</t>
    </rPh>
    <rPh sb="2" eb="5">
      <t>ハンノウセイ</t>
    </rPh>
    <rPh sb="6" eb="8">
      <t>ジコ</t>
    </rPh>
    <rPh sb="8" eb="11">
      <t>サンカセイ</t>
    </rPh>
    <rPh sb="12" eb="14">
      <t>キンスイ</t>
    </rPh>
    <rPh sb="14" eb="15">
      <t>セイ</t>
    </rPh>
    <phoneticPr fontId="1"/>
  </si>
  <si>
    <t>1.粉末</t>
  </si>
  <si>
    <t>状態、物性</t>
    <rPh sb="0" eb="2">
      <t>ジョウタイ</t>
    </rPh>
    <rPh sb="3" eb="5">
      <t>ブッセイ</t>
    </rPh>
    <phoneticPr fontId="1"/>
  </si>
  <si>
    <t>I</t>
    <phoneticPr fontId="1"/>
  </si>
  <si>
    <t>J</t>
    <phoneticPr fontId="1"/>
  </si>
  <si>
    <t>K</t>
    <phoneticPr fontId="1"/>
  </si>
  <si>
    <t>赤色：　燃焼 難</t>
    <phoneticPr fontId="1"/>
  </si>
  <si>
    <t>緑色：　汚染リスク 高</t>
    <rPh sb="0" eb="1">
      <t>ミドリ</t>
    </rPh>
    <rPh sb="1" eb="2">
      <t>イロ</t>
    </rPh>
    <rPh sb="4" eb="6">
      <t>オセン</t>
    </rPh>
    <rPh sb="10" eb="11">
      <t>タカ</t>
    </rPh>
    <phoneticPr fontId="1"/>
  </si>
  <si>
    <t>黄色：　燃焼 難、　分析値影響 大</t>
    <rPh sb="0" eb="2">
      <t>キイロ</t>
    </rPh>
    <rPh sb="4" eb="6">
      <t>ネンショウ</t>
    </rPh>
    <rPh sb="7" eb="8">
      <t>ナン</t>
    </rPh>
    <rPh sb="10" eb="12">
      <t>ブンセキ</t>
    </rPh>
    <rPh sb="12" eb="13">
      <t>チ</t>
    </rPh>
    <rPh sb="13" eb="15">
      <t>エイキョウ</t>
    </rPh>
    <rPh sb="16" eb="17">
      <t>ダイ</t>
    </rPh>
    <phoneticPr fontId="1"/>
  </si>
  <si>
    <t>青色：　汚染リスク 高、　燃焼 難</t>
    <rPh sb="0" eb="2">
      <t>アオイロ</t>
    </rPh>
    <rPh sb="4" eb="6">
      <t>オセン</t>
    </rPh>
    <rPh sb="10" eb="11">
      <t>コウ</t>
    </rPh>
    <rPh sb="13" eb="15">
      <t>ネンショウ</t>
    </rPh>
    <rPh sb="16" eb="17">
      <t>ムズカ</t>
    </rPh>
    <phoneticPr fontId="1"/>
  </si>
  <si>
    <t>状態（近いもの）</t>
    <rPh sb="0" eb="2">
      <t>ジョウタイ</t>
    </rPh>
    <rPh sb="3" eb="4">
      <t>チカ</t>
    </rPh>
    <phoneticPr fontId="1"/>
  </si>
  <si>
    <t>可燃性の有無</t>
    <rPh sb="0" eb="3">
      <t>カネンセイ</t>
    </rPh>
    <rPh sb="4" eb="6">
      <t>ウム</t>
    </rPh>
    <phoneticPr fontId="1"/>
  </si>
  <si>
    <t>付箋を貼る指示がある場合は、サンプルケース（マイクロプレート）に指定の色の付いた付箋を貼って提出してください。</t>
    <rPh sb="0" eb="2">
      <t>フセン</t>
    </rPh>
    <rPh sb="3" eb="4">
      <t>ハ</t>
    </rPh>
    <rPh sb="5" eb="7">
      <t>シジ</t>
    </rPh>
    <rPh sb="10" eb="12">
      <t>バアイ</t>
    </rPh>
    <rPh sb="32" eb="34">
      <t>シテイ</t>
    </rPh>
    <rPh sb="35" eb="36">
      <t>イロ</t>
    </rPh>
    <rPh sb="37" eb="38">
      <t>ツ</t>
    </rPh>
    <rPh sb="40" eb="42">
      <t>フセン</t>
    </rPh>
    <rPh sb="43" eb="44">
      <t>ハ</t>
    </rPh>
    <rPh sb="46" eb="48">
      <t>テイシュツ</t>
    </rPh>
    <phoneticPr fontId="1"/>
  </si>
  <si>
    <t>L</t>
    <phoneticPr fontId="1"/>
  </si>
  <si>
    <t>不均一性</t>
    <rPh sb="0" eb="3">
      <t>フキンイツ</t>
    </rPh>
    <rPh sb="3" eb="4">
      <t>セイ</t>
    </rPh>
    <phoneticPr fontId="1"/>
  </si>
  <si>
    <t>1.見た目で均一（ムラがない）</t>
  </si>
  <si>
    <t>M</t>
    <phoneticPr fontId="1"/>
  </si>
  <si>
    <t>検出限界、繰り返し再現性など</t>
    <rPh sb="0" eb="2">
      <t>ケンシュツ</t>
    </rPh>
    <rPh sb="2" eb="4">
      <t>ゲンカイ</t>
    </rPh>
    <rPh sb="5" eb="6">
      <t>ク</t>
    </rPh>
    <rPh sb="7" eb="8">
      <t>カエ</t>
    </rPh>
    <rPh sb="9" eb="12">
      <t>サイゲンセイ</t>
    </rPh>
    <phoneticPr fontId="1"/>
  </si>
  <si>
    <t>N</t>
    <phoneticPr fontId="1"/>
  </si>
  <si>
    <t>O</t>
    <phoneticPr fontId="1"/>
  </si>
  <si>
    <t>P</t>
    <phoneticPr fontId="1"/>
  </si>
  <si>
    <t>1.真値（理論値）が計算できる</t>
  </si>
  <si>
    <t>Q</t>
    <phoneticPr fontId="1"/>
  </si>
  <si>
    <t>最初にファイルをダウンロードするなどして、「編集」できるモードにしてください。</t>
    <rPh sb="0" eb="2">
      <t>サイショ</t>
    </rPh>
    <rPh sb="22" eb="24">
      <t>ヘンシュウ</t>
    </rPh>
    <phoneticPr fontId="1"/>
  </si>
  <si>
    <t>気休めであるが、測定するときは、緑→黄→赤→青　の順で測定した方が、影響の度合いから汚染などが軽減されるかもしれない。</t>
    <rPh sb="0" eb="2">
      <t>キヤス</t>
    </rPh>
    <rPh sb="8" eb="10">
      <t>ソクテイ</t>
    </rPh>
    <rPh sb="16" eb="17">
      <t>ミドリ</t>
    </rPh>
    <rPh sb="18" eb="19">
      <t>キ</t>
    </rPh>
    <rPh sb="20" eb="21">
      <t>アカ</t>
    </rPh>
    <rPh sb="22" eb="23">
      <t>アオ</t>
    </rPh>
    <rPh sb="25" eb="26">
      <t>ジュン</t>
    </rPh>
    <rPh sb="27" eb="29">
      <t>ソクテイ</t>
    </rPh>
    <rPh sb="31" eb="32">
      <t>ホウ</t>
    </rPh>
    <rPh sb="34" eb="36">
      <t>エイキョウ</t>
    </rPh>
    <rPh sb="37" eb="39">
      <t>ドア</t>
    </rPh>
    <rPh sb="42" eb="44">
      <t>オセン</t>
    </rPh>
    <rPh sb="47" eb="49">
      <t>ケイゲン</t>
    </rPh>
    <phoneticPr fontId="1"/>
  </si>
  <si>
    <t>ケイ素</t>
    <rPh sb="2" eb="3">
      <t>ソ</t>
    </rPh>
    <phoneticPr fontId="1"/>
  </si>
  <si>
    <t>* 基準数値は目安。きっちりではないので参考程度に。</t>
    <rPh sb="2" eb="4">
      <t>キジュン</t>
    </rPh>
    <rPh sb="4" eb="6">
      <t>スウチ</t>
    </rPh>
    <rPh sb="7" eb="9">
      <t>メヤス</t>
    </rPh>
    <rPh sb="20" eb="22">
      <t>サンコウ</t>
    </rPh>
    <rPh sb="22" eb="24">
      <t>テイド</t>
    </rPh>
    <phoneticPr fontId="1"/>
  </si>
  <si>
    <t>アルカリ金属</t>
    <rPh sb="4" eb="6">
      <t>キンゾク</t>
    </rPh>
    <phoneticPr fontId="1"/>
  </si>
  <si>
    <t>フッ素（F)</t>
    <rPh sb="2" eb="3">
      <t>ソ</t>
    </rPh>
    <phoneticPr fontId="1"/>
  </si>
  <si>
    <t>フッ素以外のハロゲン</t>
    <rPh sb="2" eb="3">
      <t>ソ</t>
    </rPh>
    <rPh sb="3" eb="5">
      <t>イガイ</t>
    </rPh>
    <phoneticPr fontId="1"/>
  </si>
  <si>
    <t>その他の金属元素など
（F～J 以外の元素）</t>
    <rPh sb="2" eb="3">
      <t>タ</t>
    </rPh>
    <rPh sb="4" eb="6">
      <t>キンゾク</t>
    </rPh>
    <rPh sb="6" eb="8">
      <t>ゲンソ</t>
    </rPh>
    <rPh sb="16" eb="18">
      <t>イガイ</t>
    </rPh>
    <rPh sb="19" eb="21">
      <t>ゲンソ</t>
    </rPh>
    <phoneticPr fontId="1"/>
  </si>
  <si>
    <t>金属元素
（酸化物の融点が1800℃以上）
（かつ、酸化物が安定で不揮発性）</t>
    <rPh sb="0" eb="2">
      <t>キンゾク</t>
    </rPh>
    <rPh sb="2" eb="4">
      <t>ゲンソ</t>
    </rPh>
    <rPh sb="6" eb="8">
      <t>サンカ</t>
    </rPh>
    <rPh sb="8" eb="9">
      <t>ブツ</t>
    </rPh>
    <rPh sb="10" eb="12">
      <t>ユウテン</t>
    </rPh>
    <rPh sb="18" eb="20">
      <t>イジョウ</t>
    </rPh>
    <rPh sb="26" eb="28">
      <t>サンカ</t>
    </rPh>
    <rPh sb="28" eb="29">
      <t>ブツ</t>
    </rPh>
    <rPh sb="30" eb="32">
      <t>アンテイ</t>
    </rPh>
    <rPh sb="33" eb="37">
      <t>フキハツセイ</t>
    </rPh>
    <phoneticPr fontId="1"/>
  </si>
  <si>
    <t>【使い方】</t>
    <rPh sb="1" eb="2">
      <t>ツカ</t>
    </rPh>
    <rPh sb="3" eb="4">
      <t>カタ</t>
    </rPh>
    <phoneticPr fontId="1"/>
  </si>
  <si>
    <t>※ 燃焼炉は1150℃（CHNSモード時）で、スズの燃焼によって1800℃くらいになる。融点が高ければ、灰受けから流れ出しにくいので、汚染範囲が軽微になることが多い。ただし、ハロゲンや硫黄を多く含むと、反応や分解により汚染が広がることがある。</t>
    <rPh sb="2" eb="4">
      <t>ネンショウ</t>
    </rPh>
    <rPh sb="4" eb="5">
      <t>ロ</t>
    </rPh>
    <rPh sb="19" eb="20">
      <t>ジ</t>
    </rPh>
    <rPh sb="26" eb="28">
      <t>ネンショウ</t>
    </rPh>
    <rPh sb="44" eb="46">
      <t>ユウテン</t>
    </rPh>
    <rPh sb="47" eb="48">
      <t>タカ</t>
    </rPh>
    <rPh sb="52" eb="54">
      <t>ハイウ</t>
    </rPh>
    <rPh sb="57" eb="58">
      <t>ナガ</t>
    </rPh>
    <rPh sb="59" eb="60">
      <t>ダ</t>
    </rPh>
    <rPh sb="67" eb="69">
      <t>オセン</t>
    </rPh>
    <rPh sb="69" eb="71">
      <t>ハンイ</t>
    </rPh>
    <rPh sb="72" eb="74">
      <t>ケイビ</t>
    </rPh>
    <rPh sb="80" eb="81">
      <t>オオ</t>
    </rPh>
    <rPh sb="92" eb="94">
      <t>イオウ</t>
    </rPh>
    <rPh sb="95" eb="96">
      <t>オオ</t>
    </rPh>
    <rPh sb="97" eb="98">
      <t>フク</t>
    </rPh>
    <rPh sb="101" eb="103">
      <t>ハンノウ</t>
    </rPh>
    <rPh sb="104" eb="106">
      <t>ブンカイ</t>
    </rPh>
    <phoneticPr fontId="1"/>
  </si>
  <si>
    <t>※ 不均一試料は、大量導入するとばらつきが小さくなるが、ダイナミックレンジの問題で系統誤差を生じてくる可能性がある。適切な測定条件での対応が必要。</t>
    <rPh sb="2" eb="5">
      <t>フキンイツ</t>
    </rPh>
    <rPh sb="5" eb="7">
      <t>シリョウ</t>
    </rPh>
    <rPh sb="9" eb="11">
      <t>タイリョウ</t>
    </rPh>
    <rPh sb="11" eb="13">
      <t>ドウニュウ</t>
    </rPh>
    <rPh sb="21" eb="22">
      <t>チイ</t>
    </rPh>
    <rPh sb="38" eb="40">
      <t>モンダイ</t>
    </rPh>
    <rPh sb="41" eb="43">
      <t>ケイトウ</t>
    </rPh>
    <rPh sb="43" eb="45">
      <t>ゴサ</t>
    </rPh>
    <rPh sb="46" eb="47">
      <t>ショウ</t>
    </rPh>
    <rPh sb="51" eb="54">
      <t>カノウセイ</t>
    </rPh>
    <rPh sb="58" eb="60">
      <t>テキセツ</t>
    </rPh>
    <rPh sb="61" eb="63">
      <t>ソクテイ</t>
    </rPh>
    <rPh sb="63" eb="65">
      <t>ジョウケン</t>
    </rPh>
    <rPh sb="67" eb="69">
      <t>タイオウ</t>
    </rPh>
    <rPh sb="70" eb="72">
      <t>ヒツヨウ</t>
    </rPh>
    <phoneticPr fontId="1"/>
  </si>
  <si>
    <t>【チェックシート】</t>
    <phoneticPr fontId="1"/>
  </si>
  <si>
    <r>
      <rPr>
        <sz val="11"/>
        <color theme="7" tint="-0.249977111117893"/>
        <rFont val="游ゴシック"/>
        <family val="3"/>
        <charset val="128"/>
        <scheme val="minor"/>
      </rPr>
      <t>黄色のハイライトがあるセル</t>
    </r>
    <r>
      <rPr>
        <sz val="11"/>
        <color theme="1"/>
        <rFont val="游ゴシック"/>
        <family val="2"/>
        <charset val="128"/>
        <scheme val="minor"/>
      </rPr>
      <t>のドロップダウンリストを選択してください。</t>
    </r>
    <r>
      <rPr>
        <sz val="11"/>
        <color theme="0" tint="-0.499984740745262"/>
        <rFont val="游ゴシック"/>
        <family val="3"/>
        <charset val="128"/>
        <scheme val="minor"/>
      </rPr>
      <t>右の灰色枠</t>
    </r>
    <r>
      <rPr>
        <sz val="11"/>
        <color theme="1"/>
        <rFont val="游ゴシック"/>
        <family val="2"/>
        <charset val="128"/>
        <scheme val="minor"/>
      </rPr>
      <t>にその条件での指示やアドバイスが出ます。</t>
    </r>
    <rPh sb="0" eb="2">
      <t>キイロ</t>
    </rPh>
    <rPh sb="25" eb="27">
      <t>センタク</t>
    </rPh>
    <rPh sb="34" eb="35">
      <t>ミギ</t>
    </rPh>
    <rPh sb="36" eb="38">
      <t>ハイイロ</t>
    </rPh>
    <rPh sb="38" eb="39">
      <t>ワク</t>
    </rPh>
    <rPh sb="42" eb="44">
      <t>ジョウケン</t>
    </rPh>
    <rPh sb="46" eb="48">
      <t>シジ</t>
    </rPh>
    <rPh sb="55" eb="56">
      <t>デ</t>
    </rPh>
    <phoneticPr fontId="1"/>
  </si>
  <si>
    <t>補足事項</t>
    <rPh sb="0" eb="2">
      <t>ホソク</t>
    </rPh>
    <rPh sb="2" eb="4">
      <t>ジコウ</t>
    </rPh>
    <phoneticPr fontId="1"/>
  </si>
  <si>
    <t>フッ素やリンなど、MgO試薬でのトラップが必要な元素。測定ルーチンの初期ならMgO除去剤に埋まって効果が高いため、早めに入れる必要がある。</t>
    <rPh sb="2" eb="3">
      <t>ソ</t>
    </rPh>
    <rPh sb="12" eb="14">
      <t>シヤク</t>
    </rPh>
    <rPh sb="21" eb="23">
      <t>ヒツヨウ</t>
    </rPh>
    <rPh sb="24" eb="26">
      <t>ゲンソ</t>
    </rPh>
    <rPh sb="27" eb="29">
      <t>ソクテイ</t>
    </rPh>
    <rPh sb="34" eb="36">
      <t>ショキ</t>
    </rPh>
    <rPh sb="41" eb="43">
      <t>ジョキョ</t>
    </rPh>
    <rPh sb="43" eb="44">
      <t>ザイ</t>
    </rPh>
    <rPh sb="45" eb="46">
      <t>ウ</t>
    </rPh>
    <rPh sb="49" eb="51">
      <t>コウカ</t>
    </rPh>
    <rPh sb="52" eb="53">
      <t>タカ</t>
    </rPh>
    <rPh sb="57" eb="58">
      <t>ハヤ</t>
    </rPh>
    <rPh sb="60" eb="61">
      <t>イ</t>
    </rPh>
    <rPh sb="63" eb="65">
      <t>ヒツヨウ</t>
    </rPh>
    <phoneticPr fontId="1"/>
  </si>
  <si>
    <t>揮発性酸化物が流れ落ちて装置を汚染するので、必ずWO3と混ぜて調製する。測定後に汚染状況のチェックが必要。CN値が減少することもある。</t>
    <rPh sb="0" eb="3">
      <t>キハツセイ</t>
    </rPh>
    <rPh sb="3" eb="5">
      <t>サンカ</t>
    </rPh>
    <rPh sb="5" eb="6">
      <t>ブツ</t>
    </rPh>
    <rPh sb="7" eb="8">
      <t>ナガ</t>
    </rPh>
    <rPh sb="9" eb="10">
      <t>オ</t>
    </rPh>
    <rPh sb="12" eb="14">
      <t>ソウチ</t>
    </rPh>
    <rPh sb="15" eb="17">
      <t>オセン</t>
    </rPh>
    <rPh sb="22" eb="23">
      <t>カナラ</t>
    </rPh>
    <rPh sb="28" eb="29">
      <t>マ</t>
    </rPh>
    <rPh sb="31" eb="33">
      <t>チョウセイ</t>
    </rPh>
    <rPh sb="36" eb="38">
      <t>ソクテイ</t>
    </rPh>
    <rPh sb="38" eb="39">
      <t>ゴ</t>
    </rPh>
    <rPh sb="40" eb="42">
      <t>オセン</t>
    </rPh>
    <rPh sb="42" eb="44">
      <t>ジョウキョウ</t>
    </rPh>
    <rPh sb="50" eb="52">
      <t>ヒツヨウ</t>
    </rPh>
    <rPh sb="55" eb="56">
      <t>アタイ</t>
    </rPh>
    <rPh sb="57" eb="59">
      <t>ゲンショウ</t>
    </rPh>
    <phoneticPr fontId="1"/>
  </si>
  <si>
    <t>火が付きにくく、くすぶりやすい試料（Cが少ない）。酸素ガスを流す時間を増やす。残渣が多く、余分な灰がたまりやすい。</t>
    <rPh sb="0" eb="1">
      <t>ヒ</t>
    </rPh>
    <rPh sb="2" eb="3">
      <t>ツ</t>
    </rPh>
    <rPh sb="15" eb="17">
      <t>シリョウ</t>
    </rPh>
    <rPh sb="20" eb="21">
      <t>スク</t>
    </rPh>
    <rPh sb="25" eb="27">
      <t>サンソ</t>
    </rPh>
    <rPh sb="30" eb="31">
      <t>ナガ</t>
    </rPh>
    <rPh sb="32" eb="34">
      <t>ジカン</t>
    </rPh>
    <rPh sb="35" eb="36">
      <t>フ</t>
    </rPh>
    <rPh sb="39" eb="41">
      <t>ザンサ</t>
    </rPh>
    <rPh sb="42" eb="43">
      <t>オオ</t>
    </rPh>
    <rPh sb="45" eb="47">
      <t>ヨブン</t>
    </rPh>
    <rPh sb="48" eb="49">
      <t>ハイ</t>
    </rPh>
    <phoneticPr fontId="1"/>
  </si>
  <si>
    <t>火が付きにくく、くすぶりやすい試料（Cが大過剰）。C値を測りたいので、不燃性よりも難燃性の方が難しい。酸素ガスを流す量や時間を増やす。燃焼条件も検討する。</t>
    <rPh sb="0" eb="1">
      <t>ヒ</t>
    </rPh>
    <rPh sb="2" eb="3">
      <t>ツ</t>
    </rPh>
    <rPh sb="15" eb="17">
      <t>シリョウ</t>
    </rPh>
    <rPh sb="20" eb="23">
      <t>ダイカジョウ</t>
    </rPh>
    <rPh sb="26" eb="27">
      <t>アタイ</t>
    </rPh>
    <rPh sb="28" eb="29">
      <t>ハカ</t>
    </rPh>
    <rPh sb="35" eb="38">
      <t>フネンセイ</t>
    </rPh>
    <rPh sb="41" eb="44">
      <t>ナンネンセイ</t>
    </rPh>
    <rPh sb="45" eb="46">
      <t>ホウ</t>
    </rPh>
    <rPh sb="47" eb="48">
      <t>ムズカ</t>
    </rPh>
    <rPh sb="51" eb="53">
      <t>サンソ</t>
    </rPh>
    <rPh sb="56" eb="57">
      <t>ナガ</t>
    </rPh>
    <rPh sb="58" eb="59">
      <t>リョウ</t>
    </rPh>
    <rPh sb="60" eb="62">
      <t>ジカン</t>
    </rPh>
    <rPh sb="63" eb="64">
      <t>フ</t>
    </rPh>
    <rPh sb="67" eb="69">
      <t>ネンショウ</t>
    </rPh>
    <rPh sb="69" eb="71">
      <t>ジョウケン</t>
    </rPh>
    <rPh sb="72" eb="74">
      <t>ケントウ</t>
    </rPh>
    <phoneticPr fontId="1"/>
  </si>
  <si>
    <t>1.[測定回数+1]×3mg以上ある</t>
  </si>
  <si>
    <r>
      <t>※ 元素分析の結果は、通常なら重量比で求められるため、吸水性などがあって</t>
    </r>
    <r>
      <rPr>
        <b/>
        <sz val="9"/>
        <color theme="1"/>
        <rFont val="游ゴシック"/>
        <family val="3"/>
        <charset val="128"/>
        <scheme val="minor"/>
      </rPr>
      <t>秤量中にH2Oが増えてしまうとまともな測定ができず、</t>
    </r>
    <r>
      <rPr>
        <sz val="9"/>
        <color theme="1"/>
        <rFont val="游ゴシック"/>
        <family val="3"/>
        <charset val="128"/>
        <scheme val="minor"/>
      </rPr>
      <t>CNS値がマイナスでH値がプラスになる。</t>
    </r>
    <rPh sb="2" eb="4">
      <t>ゲンソ</t>
    </rPh>
    <rPh sb="4" eb="6">
      <t>ブンセキ</t>
    </rPh>
    <rPh sb="7" eb="9">
      <t>ケッカ</t>
    </rPh>
    <rPh sb="11" eb="13">
      <t>ツウジョウ</t>
    </rPh>
    <rPh sb="15" eb="17">
      <t>ジュウリョウ</t>
    </rPh>
    <rPh sb="17" eb="18">
      <t>ヒ</t>
    </rPh>
    <rPh sb="19" eb="20">
      <t>モト</t>
    </rPh>
    <rPh sb="27" eb="29">
      <t>キュウスイ</t>
    </rPh>
    <rPh sb="29" eb="30">
      <t>セイ</t>
    </rPh>
    <rPh sb="36" eb="38">
      <t>ヒョウリョウ</t>
    </rPh>
    <rPh sb="38" eb="39">
      <t>チュウ</t>
    </rPh>
    <rPh sb="44" eb="45">
      <t>フ</t>
    </rPh>
    <rPh sb="55" eb="57">
      <t>ソクテイ</t>
    </rPh>
    <rPh sb="65" eb="66">
      <t>アタイ</t>
    </rPh>
    <rPh sb="73" eb="74">
      <t>アタイ</t>
    </rPh>
    <phoneticPr fontId="1"/>
  </si>
  <si>
    <t>※ 基本的に反応性の高い試料は、値が変わりやすいので測定できないことが多い。</t>
    <rPh sb="2" eb="5">
      <t>キホンテキ</t>
    </rPh>
    <rPh sb="6" eb="9">
      <t>ハンノウセイ</t>
    </rPh>
    <rPh sb="10" eb="11">
      <t>タカ</t>
    </rPh>
    <rPh sb="12" eb="14">
      <t>シリョウ</t>
    </rPh>
    <rPh sb="16" eb="17">
      <t>アタイ</t>
    </rPh>
    <rPh sb="18" eb="19">
      <t>カ</t>
    </rPh>
    <rPh sb="26" eb="28">
      <t>ソクテイ</t>
    </rPh>
    <rPh sb="35" eb="36">
      <t>オオ</t>
    </rPh>
    <phoneticPr fontId="1"/>
  </si>
  <si>
    <t>Sulfanilamide</t>
  </si>
  <si>
    <t>H(%)</t>
    <phoneticPr fontId="1"/>
  </si>
  <si>
    <t>C(%)</t>
    <phoneticPr fontId="1"/>
  </si>
  <si>
    <t>N(%)</t>
    <phoneticPr fontId="1"/>
  </si>
  <si>
    <t>O(%)</t>
    <phoneticPr fontId="1"/>
  </si>
  <si>
    <t>S(%)</t>
    <phoneticPr fontId="1"/>
  </si>
  <si>
    <t>Total</t>
    <phoneticPr fontId="1"/>
  </si>
  <si>
    <t>C(mg)</t>
    <phoneticPr fontId="1"/>
  </si>
  <si>
    <t>H(mg)</t>
    <phoneticPr fontId="1"/>
  </si>
  <si>
    <t>N(mg)</t>
    <phoneticPr fontId="1"/>
  </si>
  <si>
    <t>O(mg)</t>
    <phoneticPr fontId="1"/>
  </si>
  <si>
    <t>S(mg)</t>
    <phoneticPr fontId="1"/>
  </si>
  <si>
    <t>秤量の目安(mg)</t>
    <rPh sb="0" eb="2">
      <t>ヒョウリョウ</t>
    </rPh>
    <rPh sb="3" eb="5">
      <t>メヤス</t>
    </rPh>
    <phoneticPr fontId="1"/>
  </si>
  <si>
    <t>標準試料</t>
    <rPh sb="0" eb="4">
      <t>ヒョウジュンシリョウ</t>
    </rPh>
    <phoneticPr fontId="1"/>
  </si>
  <si>
    <t>→</t>
    <phoneticPr fontId="1"/>
  </si>
  <si>
    <t>(mg)　Cに合わせる場合</t>
    <rPh sb="7" eb="8">
      <t>ア</t>
    </rPh>
    <rPh sb="11" eb="13">
      <t>バアイ</t>
    </rPh>
    <phoneticPr fontId="1"/>
  </si>
  <si>
    <t>(mg)　Hに合わせる場合</t>
    <rPh sb="7" eb="8">
      <t>ア</t>
    </rPh>
    <rPh sb="11" eb="13">
      <t>バアイ</t>
    </rPh>
    <phoneticPr fontId="1"/>
  </si>
  <si>
    <t>(mg)　Nに合わせる場合</t>
    <rPh sb="7" eb="8">
      <t>ア</t>
    </rPh>
    <rPh sb="11" eb="13">
      <t>バアイ</t>
    </rPh>
    <phoneticPr fontId="1"/>
  </si>
  <si>
    <t>(mg)　Sに合わせる場合</t>
    <rPh sb="7" eb="8">
      <t>ア</t>
    </rPh>
    <rPh sb="11" eb="13">
      <t>バアイ</t>
    </rPh>
    <phoneticPr fontId="1"/>
  </si>
  <si>
    <t>Sulfanilic acid</t>
    <phoneticPr fontId="1"/>
  </si>
  <si>
    <t>目的試料</t>
    <rPh sb="0" eb="2">
      <t>モクテキ</t>
    </rPh>
    <rPh sb="2" eb="4">
      <t>シリョウ</t>
    </rPh>
    <phoneticPr fontId="1"/>
  </si>
  <si>
    <t>系統誤差を生じるデメリットがある。</t>
    <rPh sb="0" eb="2">
      <t>ケイトウ</t>
    </rPh>
    <rPh sb="2" eb="4">
      <t>ゴサ</t>
    </rPh>
    <rPh sb="5" eb="6">
      <t>ショウ</t>
    </rPh>
    <phoneticPr fontId="1"/>
  </si>
  <si>
    <t>任意で、緑枠の項目に標準試料と、デイリーファクターを求めるときのサンプル量を変更できる。</t>
    <rPh sb="0" eb="2">
      <t>ニンイ</t>
    </rPh>
    <rPh sb="4" eb="5">
      <t>ミドリ</t>
    </rPh>
    <rPh sb="5" eb="6">
      <t>ワク</t>
    </rPh>
    <rPh sb="7" eb="9">
      <t>コウモク</t>
    </rPh>
    <rPh sb="10" eb="12">
      <t>ヒョウジュン</t>
    </rPh>
    <rPh sb="12" eb="14">
      <t>シリョウ</t>
    </rPh>
    <rPh sb="26" eb="27">
      <t>モト</t>
    </rPh>
    <rPh sb="36" eb="37">
      <t>リョウ</t>
    </rPh>
    <rPh sb="38" eb="40">
      <t>ヘンコウ</t>
    </rPh>
    <phoneticPr fontId="1"/>
  </si>
  <si>
    <t>黄色い枠に目的試料の予想される含有率（％）を入れる。【例としてSulfanilic acidが入力されている。】</t>
    <rPh sb="0" eb="2">
      <t>キイロ</t>
    </rPh>
    <rPh sb="3" eb="4">
      <t>ワク</t>
    </rPh>
    <rPh sb="5" eb="7">
      <t>モクテキ</t>
    </rPh>
    <rPh sb="7" eb="9">
      <t>シリョウ</t>
    </rPh>
    <rPh sb="10" eb="12">
      <t>ヨソウ</t>
    </rPh>
    <rPh sb="15" eb="17">
      <t>ガンユウ</t>
    </rPh>
    <rPh sb="17" eb="18">
      <t>リツ</t>
    </rPh>
    <rPh sb="22" eb="23">
      <t>イ</t>
    </rPh>
    <rPh sb="27" eb="28">
      <t>レイ</t>
    </rPh>
    <rPh sb="47" eb="49">
      <t>ニュウリョク</t>
    </rPh>
    <phoneticPr fontId="1"/>
  </si>
  <si>
    <t>青枠内が出力結果となるので、見たい元素の秤量値を目標に設定する。</t>
    <rPh sb="0" eb="1">
      <t>アオ</t>
    </rPh>
    <rPh sb="1" eb="2">
      <t>ワク</t>
    </rPh>
    <rPh sb="2" eb="3">
      <t>ナイ</t>
    </rPh>
    <rPh sb="4" eb="6">
      <t>シュツリョク</t>
    </rPh>
    <rPh sb="6" eb="8">
      <t>ケッカ</t>
    </rPh>
    <rPh sb="14" eb="15">
      <t>ミ</t>
    </rPh>
    <rPh sb="17" eb="19">
      <t>ゲンソ</t>
    </rPh>
    <rPh sb="20" eb="22">
      <t>ヒョウリョウ</t>
    </rPh>
    <rPh sb="22" eb="23">
      <t>アタイ</t>
    </rPh>
    <rPh sb="24" eb="26">
      <t>モクヒョウ</t>
    </rPh>
    <rPh sb="27" eb="29">
      <t>セッテイ</t>
    </rPh>
    <phoneticPr fontId="1"/>
  </si>
  <si>
    <t>検量線を補正して定量する方法である。</t>
    <phoneticPr fontId="1"/>
  </si>
  <si>
    <t>更に、CHNSの含有率が大きく違う試料は、標準試料を近い組成比となるものに変えて検量線を作成すると、</t>
    <rPh sb="0" eb="1">
      <t>サラ</t>
    </rPh>
    <rPh sb="8" eb="10">
      <t>ガンユウ</t>
    </rPh>
    <rPh sb="10" eb="11">
      <t>リツ</t>
    </rPh>
    <rPh sb="12" eb="13">
      <t>オオ</t>
    </rPh>
    <rPh sb="15" eb="16">
      <t>チガ</t>
    </rPh>
    <rPh sb="17" eb="19">
      <t>シリョウ</t>
    </rPh>
    <rPh sb="21" eb="25">
      <t>ヒョウジュンシリョウ</t>
    </rPh>
    <rPh sb="26" eb="27">
      <t>チカ</t>
    </rPh>
    <rPh sb="28" eb="30">
      <t>ソセイ</t>
    </rPh>
    <rPh sb="30" eb="31">
      <t>ヒ</t>
    </rPh>
    <rPh sb="37" eb="38">
      <t>カ</t>
    </rPh>
    <rPh sb="40" eb="43">
      <t>ケンリョウセン</t>
    </rPh>
    <rPh sb="44" eb="46">
      <t>サクセイ</t>
    </rPh>
    <phoneticPr fontId="1"/>
  </si>
  <si>
    <t>リン</t>
    <phoneticPr fontId="1"/>
  </si>
  <si>
    <t>ホウ素（B)</t>
    <rPh sb="2" eb="3">
      <t>ソ</t>
    </rPh>
    <phoneticPr fontId="1"/>
  </si>
  <si>
    <t>妨害元素（含有元素）（＊1)</t>
    <rPh sb="0" eb="2">
      <t>ボウガイ</t>
    </rPh>
    <rPh sb="2" eb="4">
      <t>ゲンソ</t>
    </rPh>
    <rPh sb="5" eb="7">
      <t>ガンユウ</t>
    </rPh>
    <rPh sb="7" eb="9">
      <t>ゲンソ</t>
    </rPh>
    <phoneticPr fontId="1"/>
  </si>
  <si>
    <t>＊1　妨害元素の対策として、2～5倍量のWO3（三酸化タングステン）で試料を挟んで、スズ容器などに梱包する場合がある。指示があればそれに従うこと。</t>
    <rPh sb="3" eb="7">
      <t>ボウガイゲンソ</t>
    </rPh>
    <rPh sb="8" eb="10">
      <t>タイサク</t>
    </rPh>
    <rPh sb="17" eb="18">
      <t>バイ</t>
    </rPh>
    <rPh sb="18" eb="19">
      <t>リョウ</t>
    </rPh>
    <rPh sb="24" eb="25">
      <t>サン</t>
    </rPh>
    <rPh sb="25" eb="27">
      <t>サンカ</t>
    </rPh>
    <rPh sb="35" eb="37">
      <t>シリョウ</t>
    </rPh>
    <rPh sb="38" eb="39">
      <t>ハサ</t>
    </rPh>
    <rPh sb="44" eb="46">
      <t>ヨウキ</t>
    </rPh>
    <rPh sb="49" eb="51">
      <t>コンポウ</t>
    </rPh>
    <rPh sb="53" eb="55">
      <t>バアイ</t>
    </rPh>
    <rPh sb="59" eb="61">
      <t>シジ</t>
    </rPh>
    <rPh sb="68" eb="69">
      <t>シタガ</t>
    </rPh>
    <phoneticPr fontId="1"/>
  </si>
  <si>
    <r>
      <rPr>
        <b/>
        <u/>
        <sz val="11"/>
        <color theme="1"/>
        <rFont val="游ゴシック"/>
        <family val="3"/>
        <charset val="128"/>
        <scheme val="minor"/>
      </rPr>
      <t>目標にした秤量値（±5%以内くらい）になるように作った数点の標準試料</t>
    </r>
    <r>
      <rPr>
        <sz val="11"/>
        <color theme="1"/>
        <rFont val="游ゴシック"/>
        <family val="2"/>
        <charset val="128"/>
        <scheme val="minor"/>
      </rPr>
      <t>を測定日当日に測定することで、</t>
    </r>
    <rPh sb="0" eb="2">
      <t>モクヒョウ</t>
    </rPh>
    <rPh sb="7" eb="8">
      <t>アタイ</t>
    </rPh>
    <rPh sb="12" eb="14">
      <t>イナイ</t>
    </rPh>
    <rPh sb="24" eb="25">
      <t>ツク</t>
    </rPh>
    <rPh sb="30" eb="32">
      <t>ヒョウジュン</t>
    </rPh>
    <rPh sb="32" eb="34">
      <t>シリョウ</t>
    </rPh>
    <rPh sb="35" eb="37">
      <t>ソクテイ</t>
    </rPh>
    <rPh sb="37" eb="38">
      <t>ビ</t>
    </rPh>
    <rPh sb="38" eb="40">
      <t>トウジツ</t>
    </rPh>
    <rPh sb="41" eb="43">
      <t>ソクテイ</t>
    </rPh>
    <phoneticPr fontId="1"/>
  </si>
  <si>
    <t>検量線は広い範囲の濃度を測定すると、相関係数（直線性）が悪くなって、定量結果に悪影響を及ぼす。</t>
    <rPh sb="0" eb="3">
      <t>ケンリョウセン</t>
    </rPh>
    <rPh sb="4" eb="5">
      <t>ヒロ</t>
    </rPh>
    <rPh sb="6" eb="8">
      <t>ハンイ</t>
    </rPh>
    <rPh sb="9" eb="11">
      <t>ノウド</t>
    </rPh>
    <rPh sb="12" eb="14">
      <t>ソクテイ</t>
    </rPh>
    <rPh sb="18" eb="20">
      <t>ソウカン</t>
    </rPh>
    <rPh sb="20" eb="22">
      <t>ケイスウ</t>
    </rPh>
    <rPh sb="23" eb="26">
      <t>チョクセンセイ</t>
    </rPh>
    <rPh sb="28" eb="29">
      <t>ワル</t>
    </rPh>
    <rPh sb="34" eb="36">
      <t>テイリョウ</t>
    </rPh>
    <rPh sb="36" eb="38">
      <t>ケッカ</t>
    </rPh>
    <rPh sb="39" eb="40">
      <t>アク</t>
    </rPh>
    <rPh sb="40" eb="42">
      <t>エイキョウ</t>
    </rPh>
    <rPh sb="43" eb="44">
      <t>オヨ</t>
    </rPh>
    <phoneticPr fontId="1"/>
  </si>
  <si>
    <t>そのため、濃度範囲での分割や、多項式近似のような近似曲線も必要になることがあり、測定点が膨大になってしまう。</t>
    <rPh sb="40" eb="42">
      <t>ソクテイ</t>
    </rPh>
    <rPh sb="42" eb="43">
      <t>テン</t>
    </rPh>
    <rPh sb="44" eb="46">
      <t>ボウダイ</t>
    </rPh>
    <phoneticPr fontId="1"/>
  </si>
  <si>
    <t>デイリーファクター法では事前に検量線を引いておけるので、広いダイナミックレンジでの検量線を作成することができるメリットがある。</t>
    <rPh sb="9" eb="10">
      <t>ホウ</t>
    </rPh>
    <rPh sb="12" eb="14">
      <t>ジゼン</t>
    </rPh>
    <rPh sb="15" eb="18">
      <t>ケンリョウセン</t>
    </rPh>
    <rPh sb="19" eb="20">
      <t>ヒ</t>
    </rPh>
    <phoneticPr fontId="1"/>
  </si>
  <si>
    <t>一方、デイリーファクター法は、目標とした標準試料から試料の絶対含有量（エリア面積値）が大きくずれると補正がうまくできず、</t>
    <rPh sb="0" eb="2">
      <t>イッポウ</t>
    </rPh>
    <rPh sb="12" eb="13">
      <t>ホウ</t>
    </rPh>
    <rPh sb="15" eb="17">
      <t>モクヒョウ</t>
    </rPh>
    <rPh sb="20" eb="24">
      <t>ヒョウジュンシリョウ</t>
    </rPh>
    <rPh sb="26" eb="28">
      <t>シリョウ</t>
    </rPh>
    <rPh sb="29" eb="31">
      <t>ゼッタイ</t>
    </rPh>
    <rPh sb="31" eb="34">
      <t>ガンユウリョウ</t>
    </rPh>
    <rPh sb="38" eb="40">
      <t>メンセキ</t>
    </rPh>
    <rPh sb="40" eb="41">
      <t>アタイ</t>
    </rPh>
    <rPh sb="43" eb="44">
      <t>オオ</t>
    </rPh>
    <rPh sb="50" eb="52">
      <t>ホセイ</t>
    </rPh>
    <phoneticPr fontId="1"/>
  </si>
  <si>
    <t>ケイ素（Si）</t>
    <rPh sb="2" eb="3">
      <t>ソ</t>
    </rPh>
    <phoneticPr fontId="1"/>
  </si>
  <si>
    <t>酸化物が分解して、溶融したアルカリ金属になり、ガラス管などを腐食する。炭酸塩になると炭素がトラップされ、C値が実際よりマイナスになることもある。ハロゲンなどを含むと副反応が起こることもある。WO3で挟んで測定すると、タングステン酸塩としてNaがトラップされ、炭酸塩の生成を抑制するので、有効な添加剤として知られている。この反応は他の金属でも起こることがあり、WO3はトラップ剤として有用なため、燃焼管の充填剤や助燃剤としてよく使用される。
 酸素気流下で燃焼　Na2CO3 +WO3 → Na2WO4 + CO2
アルカリ土類金属は、アルカリ金属に比べると影響は小さいと考えられるが、WO3で挟んで分析した方が無難である。</t>
    <rPh sb="0" eb="2">
      <t>サンカ</t>
    </rPh>
    <rPh sb="2" eb="3">
      <t>ブツ</t>
    </rPh>
    <rPh sb="4" eb="6">
      <t>ブンカイ</t>
    </rPh>
    <rPh sb="9" eb="11">
      <t>ヨウユウ</t>
    </rPh>
    <rPh sb="17" eb="19">
      <t>キンゾク</t>
    </rPh>
    <rPh sb="26" eb="27">
      <t>カン</t>
    </rPh>
    <rPh sb="30" eb="32">
      <t>フショク</t>
    </rPh>
    <rPh sb="35" eb="38">
      <t>タンサンエン</t>
    </rPh>
    <rPh sb="42" eb="44">
      <t>タンソ</t>
    </rPh>
    <rPh sb="53" eb="54">
      <t>アタイ</t>
    </rPh>
    <rPh sb="55" eb="57">
      <t>ジッサイ</t>
    </rPh>
    <rPh sb="79" eb="80">
      <t>フク</t>
    </rPh>
    <rPh sb="82" eb="85">
      <t>フクハンノウ</t>
    </rPh>
    <rPh sb="86" eb="87">
      <t>オ</t>
    </rPh>
    <rPh sb="99" eb="100">
      <t>ハサ</t>
    </rPh>
    <rPh sb="102" eb="104">
      <t>ソクテイ</t>
    </rPh>
    <rPh sb="114" eb="115">
      <t>サン</t>
    </rPh>
    <rPh sb="115" eb="116">
      <t>エン</t>
    </rPh>
    <rPh sb="129" eb="132">
      <t>タンサンエン</t>
    </rPh>
    <rPh sb="133" eb="135">
      <t>セイセイ</t>
    </rPh>
    <rPh sb="136" eb="138">
      <t>ヨクセイ</t>
    </rPh>
    <rPh sb="143" eb="145">
      <t>ユウコウ</t>
    </rPh>
    <rPh sb="146" eb="149">
      <t>テンカザイ</t>
    </rPh>
    <rPh sb="152" eb="153">
      <t>シ</t>
    </rPh>
    <rPh sb="161" eb="163">
      <t>ハンノウ</t>
    </rPh>
    <rPh sb="164" eb="165">
      <t>ホカ</t>
    </rPh>
    <rPh sb="166" eb="168">
      <t>キンゾク</t>
    </rPh>
    <rPh sb="170" eb="171">
      <t>オ</t>
    </rPh>
    <rPh sb="187" eb="188">
      <t>ザイ</t>
    </rPh>
    <rPh sb="191" eb="193">
      <t>ユウヨウ</t>
    </rPh>
    <rPh sb="197" eb="199">
      <t>ネンショウ</t>
    </rPh>
    <rPh sb="199" eb="200">
      <t>カン</t>
    </rPh>
    <rPh sb="201" eb="203">
      <t>ジュウテン</t>
    </rPh>
    <rPh sb="203" eb="204">
      <t>ザイ</t>
    </rPh>
    <rPh sb="205" eb="207">
      <t>ジョネン</t>
    </rPh>
    <rPh sb="207" eb="208">
      <t>ザイ</t>
    </rPh>
    <rPh sb="213" eb="215">
      <t>シヨウ</t>
    </rPh>
    <rPh sb="221" eb="223">
      <t>サンソ</t>
    </rPh>
    <rPh sb="223" eb="225">
      <t>キリュウ</t>
    </rPh>
    <rPh sb="225" eb="226">
      <t>シタ</t>
    </rPh>
    <rPh sb="227" eb="229">
      <t>ネンショウ</t>
    </rPh>
    <rPh sb="262" eb="264">
      <t>ドルイ</t>
    </rPh>
    <rPh sb="264" eb="266">
      <t>キンゾク</t>
    </rPh>
    <rPh sb="272" eb="274">
      <t>キンゾク</t>
    </rPh>
    <rPh sb="275" eb="276">
      <t>クラ</t>
    </rPh>
    <rPh sb="279" eb="281">
      <t>エイキョウ</t>
    </rPh>
    <rPh sb="282" eb="283">
      <t>チイ</t>
    </rPh>
    <rPh sb="286" eb="287">
      <t>カンガ</t>
    </rPh>
    <rPh sb="297" eb="298">
      <t>ハサ</t>
    </rPh>
    <rPh sb="300" eb="302">
      <t>ブンセキ</t>
    </rPh>
    <rPh sb="304" eb="305">
      <t>ホウ</t>
    </rPh>
    <rPh sb="306" eb="308">
      <t>ブナン</t>
    </rPh>
    <phoneticPr fontId="1"/>
  </si>
  <si>
    <t>セレン（Se）</t>
    <phoneticPr fontId="1"/>
  </si>
  <si>
    <t>リン（P)
　ヒ素（As）
　アンチモン（Sb）
　ビスマス（Bi）</t>
    <rPh sb="8" eb="9">
      <t>ソ</t>
    </rPh>
    <phoneticPr fontId="1"/>
  </si>
  <si>
    <t>酸化物やリン酸が燃焼管で昇華するため、激しく汚染する可能性がある。ハロゲンや硫黄とも反応しやすく、低い融点の化合物ができて汚染される。WO3だけでは除去効果が乏しく、大量に導入するときはAgやMgOとの併用が望ましい。リン酸が融けて灰受けに残ると、C値がマイナスになることも報告されているため、灰はなるべく早めに捨てた方が無難である。
同じ15族の、As、Sb、Biもリンと同じような問題があり、対策も同様である。</t>
    <rPh sb="0" eb="2">
      <t>サンカ</t>
    </rPh>
    <rPh sb="2" eb="3">
      <t>ブツ</t>
    </rPh>
    <rPh sb="6" eb="7">
      <t>サン</t>
    </rPh>
    <rPh sb="8" eb="10">
      <t>ネンショウ</t>
    </rPh>
    <rPh sb="10" eb="11">
      <t>カン</t>
    </rPh>
    <rPh sb="12" eb="14">
      <t>ショウカ</t>
    </rPh>
    <rPh sb="19" eb="20">
      <t>ハゲ</t>
    </rPh>
    <rPh sb="22" eb="24">
      <t>オセン</t>
    </rPh>
    <rPh sb="26" eb="29">
      <t>カノウセイ</t>
    </rPh>
    <rPh sb="38" eb="40">
      <t>イオウ</t>
    </rPh>
    <rPh sb="42" eb="44">
      <t>ハンノウ</t>
    </rPh>
    <rPh sb="49" eb="50">
      <t>ヒク</t>
    </rPh>
    <rPh sb="51" eb="53">
      <t>ユウテン</t>
    </rPh>
    <rPh sb="54" eb="57">
      <t>カゴウブツ</t>
    </rPh>
    <rPh sb="61" eb="63">
      <t>オセン</t>
    </rPh>
    <rPh sb="74" eb="76">
      <t>ジョキョ</t>
    </rPh>
    <rPh sb="76" eb="78">
      <t>コウカ</t>
    </rPh>
    <rPh sb="79" eb="80">
      <t>トボ</t>
    </rPh>
    <rPh sb="83" eb="85">
      <t>タイリョウ</t>
    </rPh>
    <rPh sb="86" eb="88">
      <t>ドウニュウ</t>
    </rPh>
    <rPh sb="101" eb="103">
      <t>ヘイヨウ</t>
    </rPh>
    <rPh sb="104" eb="105">
      <t>ノゾ</t>
    </rPh>
    <rPh sb="111" eb="112">
      <t>サン</t>
    </rPh>
    <rPh sb="113" eb="114">
      <t>ト</t>
    </rPh>
    <rPh sb="116" eb="117">
      <t>ハイ</t>
    </rPh>
    <rPh sb="117" eb="118">
      <t>ウ</t>
    </rPh>
    <rPh sb="120" eb="121">
      <t>ノコ</t>
    </rPh>
    <rPh sb="125" eb="126">
      <t>アタイ</t>
    </rPh>
    <rPh sb="137" eb="139">
      <t>ホウコク</t>
    </rPh>
    <rPh sb="169" eb="170">
      <t>オナ</t>
    </rPh>
    <rPh sb="173" eb="174">
      <t>ゾク</t>
    </rPh>
    <rPh sb="188" eb="189">
      <t>オナ</t>
    </rPh>
    <rPh sb="193" eb="195">
      <t>モンダイ</t>
    </rPh>
    <rPh sb="199" eb="201">
      <t>タイサク</t>
    </rPh>
    <rPh sb="202" eb="204">
      <t>ドウヨウ</t>
    </rPh>
    <phoneticPr fontId="1"/>
  </si>
  <si>
    <r>
      <t>そのため、測定したい試料は、</t>
    </r>
    <r>
      <rPr>
        <b/>
        <u/>
        <sz val="11"/>
        <color theme="1"/>
        <rFont val="游ゴシック"/>
        <family val="3"/>
        <charset val="128"/>
        <scheme val="minor"/>
      </rPr>
      <t>デイリーファクター用の標準試料に合わせて、目標とする秤量値を考えておく</t>
    </r>
    <r>
      <rPr>
        <sz val="11"/>
        <color theme="1"/>
        <rFont val="游ゴシック"/>
        <family val="2"/>
        <charset val="128"/>
        <scheme val="minor"/>
      </rPr>
      <t>と分析の正確さが上がる。</t>
    </r>
    <rPh sb="5" eb="7">
      <t>ソクテイ</t>
    </rPh>
    <rPh sb="10" eb="12">
      <t>シリョウ</t>
    </rPh>
    <rPh sb="23" eb="24">
      <t>ヨウ</t>
    </rPh>
    <rPh sb="25" eb="27">
      <t>ヒョウジュン</t>
    </rPh>
    <rPh sb="27" eb="29">
      <t>シリョウ</t>
    </rPh>
    <rPh sb="30" eb="31">
      <t>ア</t>
    </rPh>
    <rPh sb="35" eb="37">
      <t>モクヒョウ</t>
    </rPh>
    <rPh sb="40" eb="43">
      <t>ヒョウリョウアタイ</t>
    </rPh>
    <rPh sb="44" eb="45">
      <t>カンガ</t>
    </rPh>
    <rPh sb="50" eb="52">
      <t>ブンセキ</t>
    </rPh>
    <rPh sb="53" eb="55">
      <t>セイカク</t>
    </rPh>
    <rPh sb="57" eb="58">
      <t>ア</t>
    </rPh>
    <phoneticPr fontId="1"/>
  </si>
  <si>
    <t>(mg)　最大最小の中間にする場合</t>
    <rPh sb="5" eb="7">
      <t>サイダイ</t>
    </rPh>
    <rPh sb="7" eb="9">
      <t>サイショウ</t>
    </rPh>
    <rPh sb="10" eb="12">
      <t>チュウカン</t>
    </rPh>
    <rPh sb="15" eb="17">
      <t>バアイ</t>
    </rPh>
    <phoneticPr fontId="1"/>
  </si>
  <si>
    <t>※ 試料の状態によって容器が変わる。ボートタイプには３種類の大きさがあるので、サンプル量によって使い分ける。</t>
    <rPh sb="2" eb="4">
      <t>シリョウ</t>
    </rPh>
    <rPh sb="5" eb="7">
      <t>ジョウタイ</t>
    </rPh>
    <rPh sb="11" eb="13">
      <t>ヨウキ</t>
    </rPh>
    <rPh sb="14" eb="15">
      <t>カ</t>
    </rPh>
    <rPh sb="27" eb="29">
      <t>シュルイ</t>
    </rPh>
    <rPh sb="30" eb="31">
      <t>オオ</t>
    </rPh>
    <rPh sb="43" eb="44">
      <t>リョウ</t>
    </rPh>
    <rPh sb="48" eb="49">
      <t>ツカ</t>
    </rPh>
    <rPh sb="50" eb="51">
      <t>ワ</t>
    </rPh>
    <phoneticPr fontId="1"/>
  </si>
  <si>
    <t>※ ケイ素は、SiCの形成によってC値がマイナスになることがある。経験上、熱に安定なSiO2になっていると影響が少ないが、有機ケイ素化合物では深刻な問題になることがある。</t>
    <rPh sb="4" eb="5">
      <t>ソ</t>
    </rPh>
    <rPh sb="11" eb="13">
      <t>ケイセイ</t>
    </rPh>
    <rPh sb="18" eb="19">
      <t>アタイ</t>
    </rPh>
    <rPh sb="33" eb="36">
      <t>ケイケンジョウ</t>
    </rPh>
    <rPh sb="37" eb="38">
      <t>ネツ</t>
    </rPh>
    <rPh sb="39" eb="41">
      <t>アンテイ</t>
    </rPh>
    <rPh sb="53" eb="55">
      <t>エイキョウ</t>
    </rPh>
    <rPh sb="56" eb="57">
      <t>スク</t>
    </rPh>
    <rPh sb="61" eb="63">
      <t>ユウキ</t>
    </rPh>
    <rPh sb="65" eb="66">
      <t>ソ</t>
    </rPh>
    <rPh sb="66" eb="69">
      <t>カゴウブツ</t>
    </rPh>
    <rPh sb="71" eb="73">
      <t>シンコク</t>
    </rPh>
    <rPh sb="74" eb="76">
      <t>モンダイ</t>
    </rPh>
    <phoneticPr fontId="1"/>
  </si>
  <si>
    <t>アルカリ金属
アルカリ土類金属</t>
    <rPh sb="4" eb="6">
      <t>キンゾク</t>
    </rPh>
    <rPh sb="11" eb="13">
      <t>ドルイ</t>
    </rPh>
    <rPh sb="13" eb="15">
      <t>キンゾク</t>
    </rPh>
    <phoneticPr fontId="1"/>
  </si>
  <si>
    <t>水銀（Hg）</t>
    <rPh sb="0" eb="2">
      <t>スイギン</t>
    </rPh>
    <phoneticPr fontId="1"/>
  </si>
  <si>
    <t>揮発性がある。本学では安全に除去する方法がないので、原則として受け付けていない。</t>
    <rPh sb="0" eb="3">
      <t>キハツセイ</t>
    </rPh>
    <rPh sb="7" eb="9">
      <t>ホンガク</t>
    </rPh>
    <rPh sb="11" eb="13">
      <t>アンゼン</t>
    </rPh>
    <rPh sb="14" eb="16">
      <t>ジョキョ</t>
    </rPh>
    <rPh sb="18" eb="20">
      <t>ホウホウ</t>
    </rPh>
    <rPh sb="26" eb="28">
      <t>ゲンソク</t>
    </rPh>
    <rPh sb="31" eb="32">
      <t>ウ</t>
    </rPh>
    <rPh sb="33" eb="34">
      <t>ツ</t>
    </rPh>
    <phoneticPr fontId="1"/>
  </si>
  <si>
    <t>スズ（Sn）
鉛（Pb）
ゲルマニウム（Ge）</t>
    <rPh sb="7" eb="8">
      <t>ナマリ</t>
    </rPh>
    <phoneticPr fontId="1"/>
  </si>
  <si>
    <t>酸化物の融点が低く、灰受けから流出して燃焼管を汚染する。WO3で挟んで測定することが推奨される。</t>
    <rPh sb="0" eb="2">
      <t>サンカ</t>
    </rPh>
    <rPh sb="2" eb="3">
      <t>ブツ</t>
    </rPh>
    <rPh sb="4" eb="6">
      <t>ユウテン</t>
    </rPh>
    <rPh sb="7" eb="8">
      <t>ヒク</t>
    </rPh>
    <rPh sb="10" eb="11">
      <t>ハイ</t>
    </rPh>
    <rPh sb="11" eb="12">
      <t>ウ</t>
    </rPh>
    <rPh sb="15" eb="17">
      <t>リュウシュツ</t>
    </rPh>
    <rPh sb="19" eb="21">
      <t>ネンショウ</t>
    </rPh>
    <rPh sb="21" eb="22">
      <t>カン</t>
    </rPh>
    <rPh sb="23" eb="25">
      <t>オセン</t>
    </rPh>
    <phoneticPr fontId="1"/>
  </si>
  <si>
    <t>バナジウム（V）
モリブデン（Mo）</t>
    <phoneticPr fontId="1"/>
  </si>
  <si>
    <t>オスミウム（Os）</t>
    <phoneticPr fontId="1"/>
  </si>
  <si>
    <t>酸化オスミウムは高い揮発性があり、充填管を移動して汚染する。除去する方法が難しいので、原則として受け付けない。</t>
    <rPh sb="0" eb="2">
      <t>サンカ</t>
    </rPh>
    <rPh sb="8" eb="9">
      <t>タカ</t>
    </rPh>
    <rPh sb="10" eb="13">
      <t>キハツセイ</t>
    </rPh>
    <rPh sb="17" eb="19">
      <t>ジュウテン</t>
    </rPh>
    <rPh sb="19" eb="20">
      <t>カン</t>
    </rPh>
    <rPh sb="21" eb="23">
      <t>イドウ</t>
    </rPh>
    <rPh sb="25" eb="27">
      <t>オセン</t>
    </rPh>
    <rPh sb="37" eb="38">
      <t>ムズカ</t>
    </rPh>
    <phoneticPr fontId="1"/>
  </si>
  <si>
    <t>※ 融点が低かったり、昇華したりすると、燃焼炉内に流れて汚染することがある。また、揮発性元素の存在比よって分析値が変わることもありうる。WO3は多くの金属に対してタングステン酸塩になりやすいため、除去用の添加剤としてよく使われる。</t>
    <rPh sb="2" eb="4">
      <t>ユウテン</t>
    </rPh>
    <rPh sb="5" eb="6">
      <t>ヒク</t>
    </rPh>
    <rPh sb="11" eb="13">
      <t>ショウカ</t>
    </rPh>
    <rPh sb="20" eb="22">
      <t>ネンショウ</t>
    </rPh>
    <rPh sb="22" eb="23">
      <t>ロ</t>
    </rPh>
    <rPh sb="23" eb="24">
      <t>ナイ</t>
    </rPh>
    <rPh sb="25" eb="26">
      <t>ナガ</t>
    </rPh>
    <rPh sb="28" eb="30">
      <t>オセン</t>
    </rPh>
    <rPh sb="41" eb="44">
      <t>キハツセイ</t>
    </rPh>
    <rPh sb="44" eb="46">
      <t>ゲンソ</t>
    </rPh>
    <rPh sb="47" eb="49">
      <t>ソンザイ</t>
    </rPh>
    <rPh sb="49" eb="50">
      <t>ヒ</t>
    </rPh>
    <rPh sb="53" eb="56">
      <t>ブンセキアタイ</t>
    </rPh>
    <rPh sb="57" eb="58">
      <t>カ</t>
    </rPh>
    <rPh sb="72" eb="73">
      <t>オオ</t>
    </rPh>
    <rPh sb="75" eb="77">
      <t>キンゾク</t>
    </rPh>
    <rPh sb="78" eb="79">
      <t>タイ</t>
    </rPh>
    <rPh sb="87" eb="88">
      <t>サン</t>
    </rPh>
    <rPh sb="88" eb="89">
      <t>エン</t>
    </rPh>
    <rPh sb="98" eb="100">
      <t>ジョキョ</t>
    </rPh>
    <rPh sb="100" eb="101">
      <t>ヨウ</t>
    </rPh>
    <rPh sb="102" eb="105">
      <t>テンカザイ</t>
    </rPh>
    <rPh sb="110" eb="111">
      <t>ツカ</t>
    </rPh>
    <phoneticPr fontId="1"/>
  </si>
  <si>
    <t>R</t>
    <phoneticPr fontId="1"/>
  </si>
  <si>
    <t>1.含まない（定量しない）</t>
  </si>
  <si>
    <t>【元素分析で用いる標準試料】</t>
    <rPh sb="1" eb="3">
      <t>ゲンソ</t>
    </rPh>
    <rPh sb="3" eb="5">
      <t>ブンセキ</t>
    </rPh>
    <rPh sb="6" eb="7">
      <t>モチ</t>
    </rPh>
    <rPh sb="9" eb="11">
      <t>ヒョウジュン</t>
    </rPh>
    <rPh sb="11" eb="13">
      <t>シリョウ</t>
    </rPh>
    <phoneticPr fontId="1"/>
  </si>
  <si>
    <t>元素分析装置は、標準試料、燃焼温度、容器（スズや銀）、装置特性などの組合せによっては、</t>
    <rPh sb="0" eb="4">
      <t>ゲンソブンセキ</t>
    </rPh>
    <rPh sb="4" eb="6">
      <t>ソウチ</t>
    </rPh>
    <rPh sb="8" eb="12">
      <t>ヒョウジュンシリョウ</t>
    </rPh>
    <rPh sb="13" eb="15">
      <t>ネンショウ</t>
    </rPh>
    <rPh sb="15" eb="17">
      <t>オンド</t>
    </rPh>
    <rPh sb="18" eb="20">
      <t>ヨウキ</t>
    </rPh>
    <rPh sb="24" eb="25">
      <t>ギン</t>
    </rPh>
    <rPh sb="27" eb="29">
      <t>ソウチ</t>
    </rPh>
    <rPh sb="29" eb="31">
      <t>トクセイ</t>
    </rPh>
    <rPh sb="34" eb="36">
      <t>クミアワ</t>
    </rPh>
    <phoneticPr fontId="1"/>
  </si>
  <si>
    <t>極端な違いがなければ影響は無視できるが、含有率の差が20%以上になってくると目標とする確度の範囲に入れることは厳しくなってくるようである。</t>
    <rPh sb="0" eb="2">
      <t>キョクタン</t>
    </rPh>
    <rPh sb="3" eb="4">
      <t>チガ</t>
    </rPh>
    <rPh sb="10" eb="12">
      <t>エイキョウ</t>
    </rPh>
    <rPh sb="13" eb="15">
      <t>ムシ</t>
    </rPh>
    <rPh sb="20" eb="22">
      <t>ガンユウ</t>
    </rPh>
    <rPh sb="22" eb="23">
      <t>リツ</t>
    </rPh>
    <rPh sb="24" eb="25">
      <t>サ</t>
    </rPh>
    <rPh sb="29" eb="31">
      <t>イジョウ</t>
    </rPh>
    <rPh sb="38" eb="40">
      <t>モクヒョウ</t>
    </rPh>
    <rPh sb="43" eb="45">
      <t>カクド</t>
    </rPh>
    <rPh sb="46" eb="48">
      <t>ハンイ</t>
    </rPh>
    <rPh sb="49" eb="50">
      <t>イ</t>
    </rPh>
    <rPh sb="55" eb="56">
      <t>キビ</t>
    </rPh>
    <phoneticPr fontId="1"/>
  </si>
  <si>
    <t>そのため、場合によっては標準試料の使い分けが必要である。</t>
    <rPh sb="5" eb="7">
      <t>バアイ</t>
    </rPh>
    <rPh sb="12" eb="16">
      <t>ヒョウジュンシリョウ</t>
    </rPh>
    <rPh sb="17" eb="18">
      <t>ツカ</t>
    </rPh>
    <rPh sb="19" eb="20">
      <t>ワ</t>
    </rPh>
    <rPh sb="22" eb="24">
      <t>ヒツヨウ</t>
    </rPh>
    <phoneticPr fontId="1"/>
  </si>
  <si>
    <t>【付箋の意味】</t>
    <rPh sb="1" eb="3">
      <t>フセン</t>
    </rPh>
    <rPh sb="4" eb="6">
      <t>イミ</t>
    </rPh>
    <phoneticPr fontId="1"/>
  </si>
  <si>
    <r>
      <t>（</t>
    </r>
    <r>
      <rPr>
        <b/>
        <sz val="11"/>
        <color theme="1"/>
        <rFont val="游ゴシック"/>
        <family val="3"/>
        <charset val="128"/>
        <scheme val="minor"/>
      </rPr>
      <t>仮に100%の純度の試薬で校正したとしても</t>
    </r>
    <r>
      <rPr>
        <sz val="11"/>
        <color theme="1"/>
        <rFont val="游ゴシック"/>
        <family val="2"/>
        <charset val="128"/>
        <scheme val="minor"/>
      </rPr>
      <t>）CHNS値が一致しない結果が出ることがある。</t>
    </r>
    <rPh sb="11" eb="13">
      <t>シヤク</t>
    </rPh>
    <rPh sb="14" eb="16">
      <t>コウセイ</t>
    </rPh>
    <phoneticPr fontId="1"/>
  </si>
  <si>
    <t>改善することがある（前ページの標準試料の問題点についても参照）。</t>
    <rPh sb="0" eb="2">
      <t>カイゼン</t>
    </rPh>
    <rPh sb="10" eb="11">
      <t>マエ</t>
    </rPh>
    <rPh sb="15" eb="19">
      <t>ヒョウジュンシリョウ</t>
    </rPh>
    <rPh sb="20" eb="23">
      <t>モンダイテン</t>
    </rPh>
    <rPh sb="28" eb="30">
      <t>サンショウ</t>
    </rPh>
    <phoneticPr fontId="1"/>
  </si>
  <si>
    <t>【はじめに：　元素分析で用いる定量法の解説】</t>
    <rPh sb="7" eb="9">
      <t>ゲンソ</t>
    </rPh>
    <rPh sb="9" eb="11">
      <t>ブンセキ</t>
    </rPh>
    <rPh sb="12" eb="13">
      <t>モチ</t>
    </rPh>
    <rPh sb="15" eb="17">
      <t>テイリョウ</t>
    </rPh>
    <rPh sb="17" eb="18">
      <t>ホウ</t>
    </rPh>
    <rPh sb="19" eb="21">
      <t>カイセツ</t>
    </rPh>
    <phoneticPr fontId="1"/>
  </si>
  <si>
    <t>　* 赤文字は標準試料よりも少ないことを示す。少なすぎると正確に秤量できないので注意。</t>
    <rPh sb="3" eb="4">
      <t>アカ</t>
    </rPh>
    <rPh sb="4" eb="6">
      <t>モジ</t>
    </rPh>
    <rPh sb="7" eb="9">
      <t>ヒョウジュン</t>
    </rPh>
    <rPh sb="9" eb="11">
      <t>シリョウ</t>
    </rPh>
    <rPh sb="14" eb="15">
      <t>スク</t>
    </rPh>
    <rPh sb="20" eb="21">
      <t>シメ</t>
    </rPh>
    <rPh sb="23" eb="24">
      <t>スク</t>
    </rPh>
    <rPh sb="29" eb="31">
      <t>セイカク</t>
    </rPh>
    <rPh sb="32" eb="34">
      <t>ヒョウリョウ</t>
    </rPh>
    <rPh sb="40" eb="42">
      <t>チュウイ</t>
    </rPh>
    <phoneticPr fontId="1"/>
  </si>
  <si>
    <t>CHNS有機微量元素分析　目標秤量値計算シート</t>
    <rPh sb="4" eb="6">
      <t>ユウキ</t>
    </rPh>
    <rPh sb="6" eb="8">
      <t>ビリョウ</t>
    </rPh>
    <rPh sb="8" eb="10">
      <t>ゲンソ</t>
    </rPh>
    <rPh sb="10" eb="12">
      <t>ブンセキ</t>
    </rPh>
    <rPh sb="13" eb="15">
      <t>モクヒョウ</t>
    </rPh>
    <rPh sb="15" eb="18">
      <t>ヒョウリョウアタイ</t>
    </rPh>
    <rPh sb="18" eb="20">
      <t>ケイサン</t>
    </rPh>
    <phoneticPr fontId="1"/>
  </si>
  <si>
    <t>CHNS有機微量元素分析　妨害元素の一例</t>
    <rPh sb="4" eb="6">
      <t>ユウキ</t>
    </rPh>
    <rPh sb="6" eb="8">
      <t>ビリョウ</t>
    </rPh>
    <rPh sb="8" eb="10">
      <t>ゲンソ</t>
    </rPh>
    <rPh sb="10" eb="12">
      <t>ブンセキ</t>
    </rPh>
    <rPh sb="13" eb="15">
      <t>ボウガイ</t>
    </rPh>
    <rPh sb="15" eb="17">
      <t>ゲンソ</t>
    </rPh>
    <rPh sb="18" eb="20">
      <t>イチレイ</t>
    </rPh>
    <phoneticPr fontId="1"/>
  </si>
  <si>
    <t>1.測定したい各元素（CHNS)が0.3%以上</t>
  </si>
  <si>
    <t>1.S元素を含まない（定量しない）</t>
  </si>
  <si>
    <t>1.N元素を含まない（定量しない）</t>
  </si>
  <si>
    <t>前項で記載したように、低温で銀と反応させるとトラップできるため、銀ウールでトラップするように装置が組まれている。高温条件では熱で分解してあまり効果がないが、フッ素と同様にMgOと反応し、遅延やトラップ効果は期待できるので、同じような対策は有効である。銀を使うのは、一般に使われるスズとハロゲンの相性が良くないという理由もある。
Agは、ハロゲン以外でも、一部の揮発性金属にトラップ効果がある。</t>
    <rPh sb="0" eb="2">
      <t>ゼンコウ</t>
    </rPh>
    <rPh sb="3" eb="5">
      <t>キサイ</t>
    </rPh>
    <rPh sb="11" eb="13">
      <t>テイオン</t>
    </rPh>
    <rPh sb="14" eb="15">
      <t>ギン</t>
    </rPh>
    <rPh sb="16" eb="18">
      <t>ハンノウ</t>
    </rPh>
    <rPh sb="32" eb="33">
      <t>ギン</t>
    </rPh>
    <rPh sb="46" eb="48">
      <t>ソウチ</t>
    </rPh>
    <rPh sb="49" eb="50">
      <t>ク</t>
    </rPh>
    <rPh sb="56" eb="58">
      <t>コウオン</t>
    </rPh>
    <rPh sb="58" eb="60">
      <t>ジョウケン</t>
    </rPh>
    <rPh sb="62" eb="63">
      <t>ネツ</t>
    </rPh>
    <rPh sb="64" eb="66">
      <t>ブンカイ</t>
    </rPh>
    <rPh sb="71" eb="73">
      <t>コウカ</t>
    </rPh>
    <rPh sb="80" eb="81">
      <t>ソ</t>
    </rPh>
    <rPh sb="82" eb="84">
      <t>ドウヨウ</t>
    </rPh>
    <rPh sb="89" eb="91">
      <t>ハンノウ</t>
    </rPh>
    <rPh sb="93" eb="95">
      <t>チエン</t>
    </rPh>
    <rPh sb="100" eb="102">
      <t>コウカ</t>
    </rPh>
    <rPh sb="103" eb="105">
      <t>キタイ</t>
    </rPh>
    <rPh sb="111" eb="112">
      <t>オナ</t>
    </rPh>
    <rPh sb="116" eb="118">
      <t>タイサク</t>
    </rPh>
    <rPh sb="119" eb="121">
      <t>ユウコウ</t>
    </rPh>
    <rPh sb="125" eb="126">
      <t>ギン</t>
    </rPh>
    <rPh sb="127" eb="128">
      <t>ツカ</t>
    </rPh>
    <rPh sb="132" eb="134">
      <t>イッパン</t>
    </rPh>
    <rPh sb="135" eb="136">
      <t>ツカ</t>
    </rPh>
    <rPh sb="147" eb="149">
      <t>アイショウ</t>
    </rPh>
    <rPh sb="150" eb="151">
      <t>ヨ</t>
    </rPh>
    <rPh sb="157" eb="159">
      <t>リユウ</t>
    </rPh>
    <rPh sb="172" eb="174">
      <t>イガイ</t>
    </rPh>
    <rPh sb="177" eb="179">
      <t>イチブ</t>
    </rPh>
    <rPh sb="180" eb="183">
      <t>キハツセイ</t>
    </rPh>
    <rPh sb="183" eb="185">
      <t>キンゾク</t>
    </rPh>
    <rPh sb="190" eb="192">
      <t>コウカ</t>
    </rPh>
    <phoneticPr fontId="1"/>
  </si>
  <si>
    <t>酸化物のB2O3は、燃焼炉内でガラス状に融けるので、炭素を覆ってC値がマイナスになることが知られている。元素分析の結果が合わない代表例として知られている。WO3で挟んで測定することが望ましい。結果が合わないときは、ホウ素化合物を標準試料に用いると良いという報告もある。</t>
    <rPh sb="0" eb="2">
      <t>サンカ</t>
    </rPh>
    <rPh sb="2" eb="3">
      <t>ブツ</t>
    </rPh>
    <rPh sb="10" eb="12">
      <t>ネンショウ</t>
    </rPh>
    <rPh sb="12" eb="13">
      <t>ロ</t>
    </rPh>
    <rPh sb="13" eb="14">
      <t>ナイ</t>
    </rPh>
    <rPh sb="18" eb="19">
      <t>ジョウ</t>
    </rPh>
    <rPh sb="20" eb="21">
      <t>ト</t>
    </rPh>
    <rPh sb="26" eb="28">
      <t>タンソ</t>
    </rPh>
    <rPh sb="29" eb="30">
      <t>オオ</t>
    </rPh>
    <rPh sb="33" eb="34">
      <t>アタイ</t>
    </rPh>
    <rPh sb="45" eb="46">
      <t>シ</t>
    </rPh>
    <rPh sb="52" eb="56">
      <t>ゲンソブンセキ</t>
    </rPh>
    <rPh sb="57" eb="59">
      <t>ケッカ</t>
    </rPh>
    <rPh sb="60" eb="61">
      <t>ア</t>
    </rPh>
    <rPh sb="64" eb="66">
      <t>ダイヒョウ</t>
    </rPh>
    <rPh sb="66" eb="67">
      <t>レイ</t>
    </rPh>
    <rPh sb="70" eb="71">
      <t>シ</t>
    </rPh>
    <rPh sb="81" eb="82">
      <t>ハサ</t>
    </rPh>
    <rPh sb="84" eb="86">
      <t>ソクテイ</t>
    </rPh>
    <rPh sb="91" eb="92">
      <t>ノゾ</t>
    </rPh>
    <rPh sb="96" eb="98">
      <t>ケッカ</t>
    </rPh>
    <rPh sb="99" eb="100">
      <t>ア</t>
    </rPh>
    <rPh sb="109" eb="110">
      <t>ソ</t>
    </rPh>
    <rPh sb="110" eb="113">
      <t>カゴウブツ</t>
    </rPh>
    <rPh sb="114" eb="116">
      <t>ヒョウジュン</t>
    </rPh>
    <rPh sb="116" eb="118">
      <t>シリョウ</t>
    </rPh>
    <rPh sb="119" eb="120">
      <t>モチ</t>
    </rPh>
    <rPh sb="123" eb="124">
      <t>ヨ</t>
    </rPh>
    <rPh sb="128" eb="130">
      <t>ホウコク</t>
    </rPh>
    <phoneticPr fontId="1"/>
  </si>
  <si>
    <t>岩石やシリカゲルなどのSiO2の状態では安定であり、燃えずに燻る程度で済む。一方、有機ケイ素化合物は、反応温度や条件によってCと反応して安定なSiCとなり、C値がマイナスになることが知られている。また、ハロゲンなどが混在すると、昇華して燃焼管を移動し、酸化によってSiO2として沈着して汚染することがある。特にフッ素と混合すると、揮発性の四フッ化ケイ素（SiF4）やヘキサフルオロケイ酸（H2SiF6）を生成して、装置が酷いダメージを負う可能性がある。</t>
    <rPh sb="0" eb="2">
      <t>ガンセキ</t>
    </rPh>
    <rPh sb="16" eb="18">
      <t>ジョウタイ</t>
    </rPh>
    <rPh sb="20" eb="22">
      <t>アンテイ</t>
    </rPh>
    <rPh sb="32" eb="34">
      <t>テイド</t>
    </rPh>
    <rPh sb="35" eb="36">
      <t>ス</t>
    </rPh>
    <rPh sb="38" eb="40">
      <t>イッポウ</t>
    </rPh>
    <rPh sb="41" eb="43">
      <t>ユウキ</t>
    </rPh>
    <rPh sb="45" eb="46">
      <t>ソ</t>
    </rPh>
    <rPh sb="46" eb="49">
      <t>カゴウブツ</t>
    </rPh>
    <rPh sb="51" eb="53">
      <t>ハンノウ</t>
    </rPh>
    <rPh sb="53" eb="55">
      <t>オンド</t>
    </rPh>
    <rPh sb="56" eb="58">
      <t>ジョウケン</t>
    </rPh>
    <rPh sb="64" eb="66">
      <t>ハンノウ</t>
    </rPh>
    <rPh sb="68" eb="70">
      <t>アンテイ</t>
    </rPh>
    <rPh sb="79" eb="80">
      <t>アタイ</t>
    </rPh>
    <rPh sb="91" eb="92">
      <t>シ</t>
    </rPh>
    <rPh sb="108" eb="110">
      <t>コンザイ</t>
    </rPh>
    <rPh sb="114" eb="116">
      <t>ショウカ</t>
    </rPh>
    <rPh sb="118" eb="120">
      <t>ネンショウ</t>
    </rPh>
    <rPh sb="120" eb="121">
      <t>カン</t>
    </rPh>
    <rPh sb="122" eb="124">
      <t>イドウ</t>
    </rPh>
    <rPh sb="126" eb="128">
      <t>サンカ</t>
    </rPh>
    <rPh sb="139" eb="141">
      <t>チンチャク</t>
    </rPh>
    <rPh sb="143" eb="145">
      <t>オセン</t>
    </rPh>
    <rPh sb="153" eb="154">
      <t>トク</t>
    </rPh>
    <rPh sb="157" eb="158">
      <t>ソ</t>
    </rPh>
    <rPh sb="159" eb="161">
      <t>コンゴウ</t>
    </rPh>
    <rPh sb="165" eb="168">
      <t>キハツセイ</t>
    </rPh>
    <rPh sb="169" eb="170">
      <t>ヨン</t>
    </rPh>
    <rPh sb="172" eb="173">
      <t>カ</t>
    </rPh>
    <rPh sb="175" eb="176">
      <t>ソ</t>
    </rPh>
    <rPh sb="192" eb="193">
      <t>サン</t>
    </rPh>
    <rPh sb="202" eb="204">
      <t>セイセイ</t>
    </rPh>
    <rPh sb="207" eb="209">
      <t>ソウチ</t>
    </rPh>
    <rPh sb="210" eb="211">
      <t>ヒド</t>
    </rPh>
    <rPh sb="217" eb="218">
      <t>オ</t>
    </rPh>
    <rPh sb="219" eb="222">
      <t>カノウセイ</t>
    </rPh>
    <phoneticPr fontId="1"/>
  </si>
  <si>
    <t>14族。条件によっては燃焼管を汚染する。WO3で挟んで測定することが推奨される。
スズは容器に使っていることもあり、それほど問題はないはずであるが、化合物となっているとどのような反応をするかわからないため対策が推奨。</t>
    <rPh sb="2" eb="3">
      <t>ゾク</t>
    </rPh>
    <rPh sb="4" eb="6">
      <t>ジョウケン</t>
    </rPh>
    <rPh sb="11" eb="13">
      <t>ネンショウ</t>
    </rPh>
    <rPh sb="13" eb="14">
      <t>カン</t>
    </rPh>
    <rPh sb="15" eb="17">
      <t>オセン</t>
    </rPh>
    <rPh sb="24" eb="25">
      <t>ハサ</t>
    </rPh>
    <rPh sb="27" eb="29">
      <t>ソクテイ</t>
    </rPh>
    <rPh sb="34" eb="36">
      <t>スイショウ</t>
    </rPh>
    <rPh sb="44" eb="46">
      <t>ヨウキ</t>
    </rPh>
    <rPh sb="47" eb="48">
      <t>ツカ</t>
    </rPh>
    <rPh sb="62" eb="64">
      <t>モンダイ</t>
    </rPh>
    <rPh sb="74" eb="77">
      <t>カゴウブツ</t>
    </rPh>
    <rPh sb="89" eb="91">
      <t>ハンノウ</t>
    </rPh>
    <rPh sb="102" eb="104">
      <t>タイサク</t>
    </rPh>
    <rPh sb="105" eb="107">
      <t>スイショウ</t>
    </rPh>
    <phoneticPr fontId="1"/>
  </si>
  <si>
    <t>セレン酸化物は数100℃でも昇華性があり、高温の燃焼管だけでなく、還元管をも通過してしまう。装置をひどく汚染する可能性がある。低温状態であれば、銀でトラップする効果が期待できる。ハロゲンと違ってハロゲン化物の揮発性が極めて高いため、高温部に銀を入れる効果はないと思われる。使用後は速やかに装置を停止し、充填剤などを交換することが望ましい。セレン化合物を分析するのであれば、カラムが破損することも覚悟して分析する必要があり、原則として受け付けていない。</t>
    <rPh sb="3" eb="6">
      <t>サンカブツ</t>
    </rPh>
    <rPh sb="14" eb="16">
      <t>ショウカ</t>
    </rPh>
    <rPh sb="16" eb="17">
      <t>セイ</t>
    </rPh>
    <rPh sb="21" eb="23">
      <t>コウオン</t>
    </rPh>
    <rPh sb="24" eb="27">
      <t>ネンショウカン</t>
    </rPh>
    <rPh sb="33" eb="35">
      <t>カンゲン</t>
    </rPh>
    <rPh sb="35" eb="36">
      <t>カン</t>
    </rPh>
    <rPh sb="38" eb="40">
      <t>ツウカ</t>
    </rPh>
    <rPh sb="46" eb="48">
      <t>ソウチ</t>
    </rPh>
    <rPh sb="52" eb="54">
      <t>オセン</t>
    </rPh>
    <rPh sb="56" eb="59">
      <t>カノウセイ</t>
    </rPh>
    <rPh sb="63" eb="65">
      <t>テイオン</t>
    </rPh>
    <rPh sb="65" eb="67">
      <t>ジョウタイ</t>
    </rPh>
    <rPh sb="72" eb="73">
      <t>ギン</t>
    </rPh>
    <rPh sb="80" eb="82">
      <t>コウカ</t>
    </rPh>
    <rPh sb="83" eb="85">
      <t>キタイ</t>
    </rPh>
    <rPh sb="94" eb="95">
      <t>チガ</t>
    </rPh>
    <rPh sb="101" eb="102">
      <t>カ</t>
    </rPh>
    <rPh sb="102" eb="103">
      <t>ブツ</t>
    </rPh>
    <rPh sb="104" eb="107">
      <t>キハツセイ</t>
    </rPh>
    <rPh sb="108" eb="109">
      <t>キワ</t>
    </rPh>
    <rPh sb="111" eb="112">
      <t>タカ</t>
    </rPh>
    <rPh sb="116" eb="118">
      <t>コウオン</t>
    </rPh>
    <rPh sb="118" eb="119">
      <t>ブ</t>
    </rPh>
    <rPh sb="120" eb="121">
      <t>ギン</t>
    </rPh>
    <rPh sb="122" eb="123">
      <t>イ</t>
    </rPh>
    <rPh sb="125" eb="127">
      <t>コウカ</t>
    </rPh>
    <rPh sb="131" eb="132">
      <t>オモ</t>
    </rPh>
    <rPh sb="136" eb="139">
      <t>シヨウゴ</t>
    </rPh>
    <rPh sb="140" eb="141">
      <t>スミ</t>
    </rPh>
    <rPh sb="144" eb="146">
      <t>ソウチ</t>
    </rPh>
    <rPh sb="147" eb="149">
      <t>テイシ</t>
    </rPh>
    <rPh sb="151" eb="154">
      <t>ジュウテンザイ</t>
    </rPh>
    <rPh sb="157" eb="159">
      <t>コウカン</t>
    </rPh>
    <rPh sb="164" eb="165">
      <t>ノゾ</t>
    </rPh>
    <rPh sb="172" eb="175">
      <t>カゴウブツ</t>
    </rPh>
    <rPh sb="176" eb="178">
      <t>ブンセキ</t>
    </rPh>
    <rPh sb="190" eb="192">
      <t>ハソン</t>
    </rPh>
    <rPh sb="197" eb="199">
      <t>カクゴ</t>
    </rPh>
    <rPh sb="201" eb="203">
      <t>ブンセキ</t>
    </rPh>
    <rPh sb="205" eb="207">
      <t>ヒツヨウ</t>
    </rPh>
    <rPh sb="211" eb="213">
      <t>ゲンソク</t>
    </rPh>
    <rPh sb="216" eb="217">
      <t>ウ</t>
    </rPh>
    <rPh sb="218" eb="219">
      <t>ツ</t>
    </rPh>
    <phoneticPr fontId="1"/>
  </si>
  <si>
    <t>※メーカーの技術者によると、 Sを含む試料と含まない試料では、標準試薬を分けた方が合いやすいとのことである。ブランク値の安定度の問題もあるので、モードがCHNSでも混在して分析しない方が良い。硫黄をわずかに含む試料のS分析は、難しい可能性がある（CかSのどちらかが合わない可能性がある）。
捨て焼き操作は同一試料で行うのが望ましいが、サンプル量が少ないときは代替品でよい。連続で測定するときは、近い組成比順に並べておけばよいこともある。</t>
    <rPh sb="6" eb="9">
      <t>ギジュツシャ</t>
    </rPh>
    <rPh sb="17" eb="18">
      <t>フク</t>
    </rPh>
    <rPh sb="19" eb="21">
      <t>シリョウ</t>
    </rPh>
    <rPh sb="22" eb="23">
      <t>フク</t>
    </rPh>
    <rPh sb="26" eb="28">
      <t>シリョウ</t>
    </rPh>
    <rPh sb="31" eb="33">
      <t>ヒョウジュン</t>
    </rPh>
    <rPh sb="33" eb="35">
      <t>シヤク</t>
    </rPh>
    <rPh sb="36" eb="37">
      <t>ワ</t>
    </rPh>
    <rPh sb="39" eb="40">
      <t>ホウ</t>
    </rPh>
    <rPh sb="41" eb="42">
      <t>ア</t>
    </rPh>
    <rPh sb="58" eb="59">
      <t>アタイ</t>
    </rPh>
    <rPh sb="60" eb="63">
      <t>アンテイド</t>
    </rPh>
    <rPh sb="64" eb="66">
      <t>モンダイ</t>
    </rPh>
    <rPh sb="82" eb="84">
      <t>コンザイ</t>
    </rPh>
    <rPh sb="86" eb="88">
      <t>ブンセキ</t>
    </rPh>
    <rPh sb="91" eb="92">
      <t>ホウ</t>
    </rPh>
    <rPh sb="93" eb="94">
      <t>ヨ</t>
    </rPh>
    <rPh sb="96" eb="98">
      <t>イオウ</t>
    </rPh>
    <rPh sb="103" eb="104">
      <t>フク</t>
    </rPh>
    <rPh sb="105" eb="107">
      <t>シリョウ</t>
    </rPh>
    <rPh sb="109" eb="111">
      <t>ブンセキ</t>
    </rPh>
    <rPh sb="113" eb="114">
      <t>ムズカ</t>
    </rPh>
    <rPh sb="116" eb="119">
      <t>カノウセイ</t>
    </rPh>
    <rPh sb="132" eb="133">
      <t>ア</t>
    </rPh>
    <rPh sb="136" eb="139">
      <t>カノウセイ</t>
    </rPh>
    <rPh sb="145" eb="146">
      <t>ス</t>
    </rPh>
    <rPh sb="147" eb="148">
      <t>ヤ</t>
    </rPh>
    <rPh sb="149" eb="151">
      <t>ソウサ</t>
    </rPh>
    <rPh sb="152" eb="154">
      <t>ドウイツ</t>
    </rPh>
    <rPh sb="154" eb="156">
      <t>シリョウ</t>
    </rPh>
    <rPh sb="157" eb="158">
      <t>オコナ</t>
    </rPh>
    <rPh sb="161" eb="162">
      <t>ノゾ</t>
    </rPh>
    <rPh sb="171" eb="172">
      <t>リョウ</t>
    </rPh>
    <rPh sb="173" eb="174">
      <t>スク</t>
    </rPh>
    <rPh sb="179" eb="182">
      <t>ダイタイヒン</t>
    </rPh>
    <rPh sb="186" eb="188">
      <t>レンゾク</t>
    </rPh>
    <rPh sb="189" eb="191">
      <t>ソクテイ</t>
    </rPh>
    <rPh sb="197" eb="198">
      <t>チカ</t>
    </rPh>
    <rPh sb="199" eb="201">
      <t>ソセイ</t>
    </rPh>
    <rPh sb="201" eb="202">
      <t>ヒ</t>
    </rPh>
    <rPh sb="202" eb="203">
      <t>ジュン</t>
    </rPh>
    <rPh sb="204" eb="205">
      <t>ナラ</t>
    </rPh>
    <phoneticPr fontId="1"/>
  </si>
  <si>
    <t>※ 別シートに「秤量値確認」があるので、計算に用いるとよい。
天秤によって、推奨の最小秤量値が異なる。センターの装置の推奨規定では、ミクロ天秤では「2mg(余裕を見て3mg)」、ウルトラミクロ天秤では「0.3mg」。ミクロ天秤は取扱いが簡単というメリットはある。</t>
    <rPh sb="2" eb="3">
      <t>ベツ</t>
    </rPh>
    <rPh sb="8" eb="11">
      <t>ヒョウリョウアタイ</t>
    </rPh>
    <rPh sb="11" eb="13">
      <t>カクニン</t>
    </rPh>
    <rPh sb="20" eb="22">
      <t>ケイサン</t>
    </rPh>
    <rPh sb="23" eb="24">
      <t>モチ</t>
    </rPh>
    <rPh sb="31" eb="33">
      <t>テンビン</t>
    </rPh>
    <rPh sb="38" eb="40">
      <t>スイショウ</t>
    </rPh>
    <rPh sb="41" eb="43">
      <t>サイショウ</t>
    </rPh>
    <rPh sb="43" eb="45">
      <t>ヒョウリョウ</t>
    </rPh>
    <rPh sb="45" eb="46">
      <t>アタイ</t>
    </rPh>
    <rPh sb="47" eb="48">
      <t>コト</t>
    </rPh>
    <rPh sb="56" eb="58">
      <t>ソウチ</t>
    </rPh>
    <rPh sb="59" eb="61">
      <t>スイショウ</t>
    </rPh>
    <rPh sb="61" eb="63">
      <t>キテイ</t>
    </rPh>
    <rPh sb="69" eb="71">
      <t>テンビン</t>
    </rPh>
    <rPh sb="78" eb="80">
      <t>ヨユウ</t>
    </rPh>
    <rPh sb="81" eb="82">
      <t>ミ</t>
    </rPh>
    <rPh sb="96" eb="98">
      <t>テンビン</t>
    </rPh>
    <rPh sb="111" eb="113">
      <t>テンビン</t>
    </rPh>
    <rPh sb="114" eb="115">
      <t>ト</t>
    </rPh>
    <rPh sb="115" eb="116">
      <t>アツカ</t>
    </rPh>
    <rPh sb="118" eb="120">
      <t>カンタン</t>
    </rPh>
    <phoneticPr fontId="1"/>
  </si>
  <si>
    <t>赤と黄色は、測定メソッドが異なるので、試料を登録するときに適切なものに設定しておく。緑と青は状況によって変える。付箋無しは標準設定であるが、秤量値によって適切なものを選ぶ。</t>
    <rPh sb="0" eb="1">
      <t>アカ</t>
    </rPh>
    <rPh sb="2" eb="4">
      <t>キイロ</t>
    </rPh>
    <rPh sb="6" eb="8">
      <t>ソクテイ</t>
    </rPh>
    <rPh sb="13" eb="14">
      <t>コト</t>
    </rPh>
    <rPh sb="19" eb="21">
      <t>シリョウ</t>
    </rPh>
    <rPh sb="22" eb="24">
      <t>トウロク</t>
    </rPh>
    <rPh sb="29" eb="31">
      <t>テキセツ</t>
    </rPh>
    <rPh sb="35" eb="37">
      <t>セッテイ</t>
    </rPh>
    <rPh sb="42" eb="43">
      <t>ミドリ</t>
    </rPh>
    <rPh sb="44" eb="45">
      <t>アオ</t>
    </rPh>
    <rPh sb="46" eb="48">
      <t>ジョウキョウ</t>
    </rPh>
    <rPh sb="52" eb="53">
      <t>カ</t>
    </rPh>
    <rPh sb="56" eb="58">
      <t>フセン</t>
    </rPh>
    <rPh sb="58" eb="59">
      <t>ナ</t>
    </rPh>
    <rPh sb="61" eb="63">
      <t>ヒョウジュン</t>
    </rPh>
    <rPh sb="63" eb="65">
      <t>セッテイ</t>
    </rPh>
    <rPh sb="70" eb="72">
      <t>ヒョウリョウ</t>
    </rPh>
    <rPh sb="72" eb="73">
      <t>アタイ</t>
    </rPh>
    <rPh sb="77" eb="79">
      <t>テキセツ</t>
    </rPh>
    <rPh sb="83" eb="84">
      <t>エラ</t>
    </rPh>
    <phoneticPr fontId="1"/>
  </si>
  <si>
    <r>
      <t>※ UNICUBEでは、測定メソッドの選択が必要なため、概ね4種類から選ぶ必要がある。本装置では、</t>
    </r>
    <r>
      <rPr>
        <b/>
        <sz val="9"/>
        <color theme="1"/>
        <rFont val="游ゴシック"/>
        <family val="3"/>
        <charset val="128"/>
        <scheme val="minor"/>
      </rPr>
      <t>不燃性試料の炭酸塩や硝酸塩は完全燃焼できない</t>
    </r>
    <r>
      <rPr>
        <sz val="9"/>
        <color theme="1"/>
        <rFont val="游ゴシック"/>
        <family val="3"/>
        <charset val="128"/>
        <scheme val="minor"/>
      </rPr>
      <t>が、分解反応を起こしてくすぶることがあるので注意を要する。</t>
    </r>
    <rPh sb="12" eb="14">
      <t>ソクテイ</t>
    </rPh>
    <rPh sb="19" eb="21">
      <t>センタク</t>
    </rPh>
    <rPh sb="22" eb="24">
      <t>ヒツヨウ</t>
    </rPh>
    <rPh sb="28" eb="29">
      <t>オオム</t>
    </rPh>
    <rPh sb="31" eb="33">
      <t>シュルイ</t>
    </rPh>
    <rPh sb="35" eb="36">
      <t>エラ</t>
    </rPh>
    <rPh sb="37" eb="39">
      <t>ヒツヨウ</t>
    </rPh>
    <rPh sb="43" eb="44">
      <t>ホン</t>
    </rPh>
    <rPh sb="44" eb="46">
      <t>ソウチ</t>
    </rPh>
    <rPh sb="49" eb="52">
      <t>フネンセイ</t>
    </rPh>
    <rPh sb="52" eb="54">
      <t>シリョウ</t>
    </rPh>
    <rPh sb="55" eb="58">
      <t>タンサンエン</t>
    </rPh>
    <rPh sb="59" eb="62">
      <t>ショウサンエン</t>
    </rPh>
    <rPh sb="63" eb="65">
      <t>カンゼン</t>
    </rPh>
    <rPh sb="65" eb="67">
      <t>ネンショウ</t>
    </rPh>
    <rPh sb="73" eb="75">
      <t>ブンカイ</t>
    </rPh>
    <rPh sb="75" eb="77">
      <t>ハンノウ</t>
    </rPh>
    <rPh sb="78" eb="79">
      <t>オ</t>
    </rPh>
    <rPh sb="93" eb="95">
      <t>チュウイ</t>
    </rPh>
    <rPh sb="96" eb="97">
      <t>ヨウ</t>
    </rPh>
    <phoneticPr fontId="1"/>
  </si>
  <si>
    <r>
      <t>※ 爆発性がある試料は、燃焼管内に入れた瞬間に弾け飛んで灰受けから出てしまい、酸素が当たらずにスズ容器が燃焼できないことがある。N値のピークの立ち上がりが変わり分析結果にも影響する。</t>
    </r>
    <r>
      <rPr>
        <b/>
        <sz val="9"/>
        <color theme="1"/>
        <rFont val="游ゴシック"/>
        <family val="3"/>
        <charset val="128"/>
        <scheme val="minor"/>
      </rPr>
      <t>量が多いと配管の接続部からのガス漏れや、ガラス管の破損のリスク</t>
    </r>
    <r>
      <rPr>
        <sz val="9"/>
        <color theme="1"/>
        <rFont val="游ゴシック"/>
        <family val="3"/>
        <charset val="128"/>
        <scheme val="minor"/>
      </rPr>
      <t>もある。</t>
    </r>
    <rPh sb="2" eb="5">
      <t>バクハツセイ</t>
    </rPh>
    <rPh sb="8" eb="10">
      <t>シリョウ</t>
    </rPh>
    <rPh sb="12" eb="14">
      <t>ネンショウ</t>
    </rPh>
    <rPh sb="14" eb="15">
      <t>カン</t>
    </rPh>
    <rPh sb="15" eb="16">
      <t>ナイ</t>
    </rPh>
    <rPh sb="17" eb="18">
      <t>イ</t>
    </rPh>
    <rPh sb="20" eb="22">
      <t>シュンカン</t>
    </rPh>
    <rPh sb="23" eb="24">
      <t>ハジ</t>
    </rPh>
    <rPh sb="25" eb="26">
      <t>ト</t>
    </rPh>
    <rPh sb="28" eb="29">
      <t>ハイ</t>
    </rPh>
    <rPh sb="29" eb="30">
      <t>ウ</t>
    </rPh>
    <rPh sb="33" eb="34">
      <t>デ</t>
    </rPh>
    <rPh sb="39" eb="41">
      <t>サンソ</t>
    </rPh>
    <rPh sb="42" eb="43">
      <t>ア</t>
    </rPh>
    <rPh sb="49" eb="51">
      <t>ヨウキ</t>
    </rPh>
    <rPh sb="52" eb="54">
      <t>ネンショウ</t>
    </rPh>
    <rPh sb="65" eb="66">
      <t>アタイ</t>
    </rPh>
    <rPh sb="71" eb="72">
      <t>タ</t>
    </rPh>
    <rPh sb="73" eb="74">
      <t>ア</t>
    </rPh>
    <rPh sb="77" eb="78">
      <t>カ</t>
    </rPh>
    <rPh sb="80" eb="82">
      <t>ブンセキ</t>
    </rPh>
    <rPh sb="82" eb="84">
      <t>ケッカ</t>
    </rPh>
    <rPh sb="86" eb="88">
      <t>エイキョウ</t>
    </rPh>
    <rPh sb="91" eb="92">
      <t>リョウ</t>
    </rPh>
    <rPh sb="93" eb="94">
      <t>オオ</t>
    </rPh>
    <rPh sb="96" eb="98">
      <t>ハイカン</t>
    </rPh>
    <rPh sb="99" eb="101">
      <t>セツゾク</t>
    </rPh>
    <rPh sb="101" eb="102">
      <t>ブ</t>
    </rPh>
    <rPh sb="107" eb="108">
      <t>モ</t>
    </rPh>
    <rPh sb="114" eb="115">
      <t>カン</t>
    </rPh>
    <rPh sb="116" eb="118">
      <t>ハソン</t>
    </rPh>
    <phoneticPr fontId="1"/>
  </si>
  <si>
    <t>※ ダイナミックレンジの装置仕様では、CS比が最大で［12,000 : 1］まで測定可能とある。しかし、Sでは検出器性能による誤差よりも、カラムが原因のブランク値の割合が大きいため、達成が困難と思われる。
元素は、N→C→H→S の順で測定されるため、CHNSモードではH値の積分値の影響を受けることがある（Hが大きすぎるとSが影響を受ける）。対策としてCNSモードやSモードで測定することもある。</t>
    <rPh sb="55" eb="58">
      <t>ケンシュツキ</t>
    </rPh>
    <rPh sb="58" eb="60">
      <t>セイノウ</t>
    </rPh>
    <rPh sb="63" eb="65">
      <t>ゴサ</t>
    </rPh>
    <rPh sb="73" eb="75">
      <t>ゲンイン</t>
    </rPh>
    <rPh sb="80" eb="81">
      <t>アタイ</t>
    </rPh>
    <rPh sb="82" eb="84">
      <t>ワリアイ</t>
    </rPh>
    <rPh sb="85" eb="86">
      <t>オオ</t>
    </rPh>
    <rPh sb="91" eb="93">
      <t>タッセイ</t>
    </rPh>
    <rPh sb="94" eb="96">
      <t>コンナン</t>
    </rPh>
    <rPh sb="97" eb="98">
      <t>オモ</t>
    </rPh>
    <rPh sb="103" eb="105">
      <t>ゲンソ</t>
    </rPh>
    <rPh sb="116" eb="117">
      <t>ジュン</t>
    </rPh>
    <rPh sb="118" eb="120">
      <t>ソクテイ</t>
    </rPh>
    <rPh sb="136" eb="137">
      <t>アタイ</t>
    </rPh>
    <rPh sb="138" eb="140">
      <t>セキブン</t>
    </rPh>
    <rPh sb="140" eb="141">
      <t>アタイ</t>
    </rPh>
    <rPh sb="142" eb="144">
      <t>エイキョウ</t>
    </rPh>
    <rPh sb="145" eb="146">
      <t>ウ</t>
    </rPh>
    <rPh sb="156" eb="157">
      <t>オオ</t>
    </rPh>
    <rPh sb="164" eb="166">
      <t>エイキョウ</t>
    </rPh>
    <rPh sb="167" eb="168">
      <t>ウ</t>
    </rPh>
    <rPh sb="172" eb="174">
      <t>タイサク</t>
    </rPh>
    <rPh sb="189" eb="191">
      <t>ソクテイ</t>
    </rPh>
    <phoneticPr fontId="1"/>
  </si>
  <si>
    <t>サンプル量</t>
    <rPh sb="4" eb="5">
      <t>リョウ</t>
    </rPh>
    <phoneticPr fontId="1"/>
  </si>
  <si>
    <t>汚染リスクは緑と青が高いので、場合により個別に分けて測定し、灰を小まめに回収する。緑はMgOを詰めた灰受けを事前に入れて用意しておくので、当日の変更はできない。</t>
    <rPh sb="0" eb="2">
      <t>オセン</t>
    </rPh>
    <rPh sb="6" eb="7">
      <t>ミドリ</t>
    </rPh>
    <rPh sb="8" eb="9">
      <t>アオ</t>
    </rPh>
    <rPh sb="10" eb="11">
      <t>タカ</t>
    </rPh>
    <rPh sb="15" eb="17">
      <t>バアイ</t>
    </rPh>
    <rPh sb="20" eb="22">
      <t>コベツ</t>
    </rPh>
    <rPh sb="23" eb="24">
      <t>ワ</t>
    </rPh>
    <rPh sb="26" eb="28">
      <t>ソクテイ</t>
    </rPh>
    <rPh sb="30" eb="31">
      <t>ハイ</t>
    </rPh>
    <rPh sb="32" eb="33">
      <t>コ</t>
    </rPh>
    <rPh sb="36" eb="38">
      <t>カイシュウ</t>
    </rPh>
    <rPh sb="41" eb="42">
      <t>ミドリ</t>
    </rPh>
    <rPh sb="47" eb="48">
      <t>ツ</t>
    </rPh>
    <rPh sb="50" eb="51">
      <t>ハイ</t>
    </rPh>
    <rPh sb="51" eb="52">
      <t>ウ</t>
    </rPh>
    <rPh sb="54" eb="56">
      <t>ジゼン</t>
    </rPh>
    <rPh sb="57" eb="58">
      <t>イ</t>
    </rPh>
    <rPh sb="60" eb="62">
      <t>ヨウイ</t>
    </rPh>
    <rPh sb="69" eb="71">
      <t>トウジツ</t>
    </rPh>
    <rPh sb="72" eb="74">
      <t>ヘンコウ</t>
    </rPh>
    <phoneticPr fontId="1"/>
  </si>
  <si>
    <t>※ ダイナミックレンジの装置仕様では、CN比が最大で［12,000 : 1］まで測定可能。ただし、限界を攻めるには標準試料や測定条件、装置の内部構成などを変える必要があるので注意。
Cが多い状態であると、導入できる絶対量に限界があり、同時測定では測定条件が難しくなる。場合によりメソッドを変えたり、Cをトラップした「Nモード」に変更して個別に測定することもある。</t>
    <rPh sb="93" eb="94">
      <t>オオ</t>
    </rPh>
    <rPh sb="95" eb="97">
      <t>ジョウタイ</t>
    </rPh>
    <rPh sb="102" eb="104">
      <t>ドウニュウ</t>
    </rPh>
    <rPh sb="107" eb="109">
      <t>ゼッタイ</t>
    </rPh>
    <rPh sb="109" eb="110">
      <t>リョウ</t>
    </rPh>
    <rPh sb="111" eb="113">
      <t>ゲンカイ</t>
    </rPh>
    <rPh sb="117" eb="119">
      <t>ドウジ</t>
    </rPh>
    <rPh sb="119" eb="121">
      <t>ソクテイ</t>
    </rPh>
    <rPh sb="123" eb="125">
      <t>ソクテイ</t>
    </rPh>
    <rPh sb="125" eb="127">
      <t>ジョウケン</t>
    </rPh>
    <rPh sb="128" eb="129">
      <t>ムズカ</t>
    </rPh>
    <rPh sb="134" eb="136">
      <t>バアイ</t>
    </rPh>
    <rPh sb="144" eb="145">
      <t>カ</t>
    </rPh>
    <rPh sb="164" eb="166">
      <t>ヘンコウ</t>
    </rPh>
    <rPh sb="168" eb="170">
      <t>コベツ</t>
    </rPh>
    <rPh sb="171" eb="173">
      <t>ソクテイ</t>
    </rPh>
    <phoneticPr fontId="1"/>
  </si>
  <si>
    <r>
      <t>UNICUBE装置で用いる</t>
    </r>
    <r>
      <rPr>
        <b/>
        <sz val="11"/>
        <color theme="1"/>
        <rFont val="游ゴシック"/>
        <family val="3"/>
        <charset val="128"/>
        <scheme val="minor"/>
      </rPr>
      <t>デイリーファクター法（日常変動係数補正法）</t>
    </r>
    <r>
      <rPr>
        <sz val="11"/>
        <color theme="1"/>
        <rFont val="游ゴシック"/>
        <family val="2"/>
        <charset val="128"/>
        <scheme val="minor"/>
      </rPr>
      <t>は、予め作成しておいた絶対検量線に対して、</t>
    </r>
    <rPh sb="7" eb="9">
      <t>ソウチ</t>
    </rPh>
    <rPh sb="10" eb="11">
      <t>モチ</t>
    </rPh>
    <rPh sb="22" eb="23">
      <t>ホウ</t>
    </rPh>
    <rPh sb="24" eb="26">
      <t>ニチジョウ</t>
    </rPh>
    <rPh sb="26" eb="28">
      <t>ヘンドウ</t>
    </rPh>
    <rPh sb="28" eb="30">
      <t>ケイスウ</t>
    </rPh>
    <rPh sb="30" eb="32">
      <t>ホセイ</t>
    </rPh>
    <rPh sb="32" eb="33">
      <t>ホウ</t>
    </rPh>
    <rPh sb="36" eb="37">
      <t>アラカジ</t>
    </rPh>
    <rPh sb="38" eb="40">
      <t>サクセイ</t>
    </rPh>
    <rPh sb="45" eb="47">
      <t>ゼッタイ</t>
    </rPh>
    <rPh sb="47" eb="50">
      <t>ケンリョウセン</t>
    </rPh>
    <rPh sb="51" eb="52">
      <t>タイ</t>
    </rPh>
    <phoneticPr fontId="1"/>
  </si>
  <si>
    <t>その場合はあまり広い範囲に対応できず、検量線の範囲に入るように、サンプルの秤量値（各元素の絶対含有量）も合わせておく必要があるので、注意を要する。</t>
    <rPh sb="2" eb="4">
      <t>バアイ</t>
    </rPh>
    <rPh sb="8" eb="9">
      <t>ヒロ</t>
    </rPh>
    <rPh sb="10" eb="12">
      <t>ハンイ</t>
    </rPh>
    <rPh sb="13" eb="15">
      <t>タイオウ</t>
    </rPh>
    <rPh sb="19" eb="22">
      <t>ケンリョウセン</t>
    </rPh>
    <rPh sb="23" eb="25">
      <t>ハンイ</t>
    </rPh>
    <rPh sb="26" eb="27">
      <t>ハイ</t>
    </rPh>
    <rPh sb="37" eb="39">
      <t>ヒョウリョウ</t>
    </rPh>
    <rPh sb="39" eb="40">
      <t>アタイ</t>
    </rPh>
    <rPh sb="41" eb="44">
      <t>カクゲンソ</t>
    </rPh>
    <rPh sb="45" eb="47">
      <t>ゼッタイ</t>
    </rPh>
    <rPh sb="47" eb="49">
      <t>ガンユウ</t>
    </rPh>
    <rPh sb="49" eb="50">
      <t>リョウ</t>
    </rPh>
    <rPh sb="52" eb="53">
      <t>ア</t>
    </rPh>
    <rPh sb="58" eb="60">
      <t>ヒツヨウ</t>
    </rPh>
    <rPh sb="66" eb="68">
      <t>チュウイ</t>
    </rPh>
    <rPh sb="69" eb="70">
      <t>ヨウ</t>
    </rPh>
    <phoneticPr fontId="1"/>
  </si>
  <si>
    <t>特に、石炭やコークスなどの試料は、有機化合物の標準試料では合わないので、専用のものを用意するとよい。</t>
    <rPh sb="0" eb="1">
      <t>トク</t>
    </rPh>
    <rPh sb="3" eb="5">
      <t>セキタン</t>
    </rPh>
    <rPh sb="13" eb="15">
      <t>シリョウ</t>
    </rPh>
    <rPh sb="17" eb="19">
      <t>ユウキ</t>
    </rPh>
    <rPh sb="19" eb="21">
      <t>カゴウ</t>
    </rPh>
    <rPh sb="21" eb="22">
      <t>ブツ</t>
    </rPh>
    <rPh sb="23" eb="25">
      <t>ヒョウジュン</t>
    </rPh>
    <rPh sb="25" eb="27">
      <t>シリョウ</t>
    </rPh>
    <rPh sb="29" eb="30">
      <t>ア</t>
    </rPh>
    <phoneticPr fontId="1"/>
  </si>
  <si>
    <t>これらの調整は厳密に行う必要はないので、気休め程度に考えて、大まかな目安として考えれば十分である。</t>
    <phoneticPr fontId="1"/>
  </si>
  <si>
    <t>ただし、デイリーファクターの影響は、2倍くらいの積分値の差でも大した影響はない。</t>
    <rPh sb="14" eb="16">
      <t>エイキョウ</t>
    </rPh>
    <rPh sb="19" eb="20">
      <t>バイ</t>
    </rPh>
    <rPh sb="24" eb="26">
      <t>セキブン</t>
    </rPh>
    <rPh sb="26" eb="27">
      <t>アタイ</t>
    </rPh>
    <rPh sb="28" eb="29">
      <t>サ</t>
    </rPh>
    <rPh sb="31" eb="32">
      <t>タイ</t>
    </rPh>
    <rPh sb="34" eb="36">
      <t>エイキョウ</t>
    </rPh>
    <phoneticPr fontId="1"/>
  </si>
  <si>
    <t>【デイリーファクター法；　計算機の使い方】</t>
    <rPh sb="10" eb="11">
      <t>ホウ</t>
    </rPh>
    <rPh sb="13" eb="16">
      <t>ケイサンキ</t>
    </rPh>
    <rPh sb="17" eb="18">
      <t>ツカ</t>
    </rPh>
    <rPh sb="19" eb="20">
      <t>カタ</t>
    </rPh>
    <phoneticPr fontId="1"/>
  </si>
  <si>
    <t>【絶対検量線法：　計算機の使い方】</t>
    <rPh sb="1" eb="3">
      <t>ゼッタイ</t>
    </rPh>
    <rPh sb="3" eb="6">
      <t>ケンリョウセン</t>
    </rPh>
    <rPh sb="6" eb="7">
      <t>ホウ</t>
    </rPh>
    <rPh sb="9" eb="12">
      <t>ケイサンキ</t>
    </rPh>
    <rPh sb="13" eb="14">
      <t>ツカ</t>
    </rPh>
    <rPh sb="15" eb="16">
      <t>カタ</t>
    </rPh>
    <phoneticPr fontId="1"/>
  </si>
  <si>
    <t>Acetanilide</t>
  </si>
  <si>
    <t>下限</t>
    <rPh sb="0" eb="2">
      <t>カゲン</t>
    </rPh>
    <phoneticPr fontId="1"/>
  </si>
  <si>
    <t>上限</t>
    <rPh sb="0" eb="2">
      <t>ジョウゲン</t>
    </rPh>
    <phoneticPr fontId="1"/>
  </si>
  <si>
    <t>検量線法の定量範囲の判定</t>
    <rPh sb="0" eb="3">
      <t>ケンリョウセン</t>
    </rPh>
    <rPh sb="3" eb="4">
      <t>ホウ</t>
    </rPh>
    <rPh sb="5" eb="7">
      <t>テイリョウ</t>
    </rPh>
    <rPh sb="7" eb="9">
      <t>ハンイ</t>
    </rPh>
    <rPh sb="10" eb="12">
      <t>ハンテイ</t>
    </rPh>
    <phoneticPr fontId="1"/>
  </si>
  <si>
    <t>caffeine</t>
  </si>
  <si>
    <t>検量線に用いる標準試料の秤量範囲(mg)</t>
    <rPh sb="0" eb="3">
      <t>ケンリョウセン</t>
    </rPh>
    <rPh sb="4" eb="5">
      <t>モチ</t>
    </rPh>
    <rPh sb="7" eb="9">
      <t>ヒョウジュン</t>
    </rPh>
    <rPh sb="9" eb="11">
      <t>シリョウ</t>
    </rPh>
    <rPh sb="12" eb="14">
      <t>ヒョウリョウ</t>
    </rPh>
    <rPh sb="14" eb="16">
      <t>ハンイ</t>
    </rPh>
    <phoneticPr fontId="1"/>
  </si>
  <si>
    <t>　これらの判定を受けている秤量値は、その元素の定量性が悪くなる恐れがあるので注意（外挿はしているが範囲外）。</t>
    <rPh sb="5" eb="7">
      <t>ハンテイ</t>
    </rPh>
    <rPh sb="8" eb="9">
      <t>ウ</t>
    </rPh>
    <rPh sb="13" eb="15">
      <t>ヒョウリョウ</t>
    </rPh>
    <rPh sb="15" eb="16">
      <t>アタイ</t>
    </rPh>
    <rPh sb="20" eb="22">
      <t>ゲンソ</t>
    </rPh>
    <rPh sb="23" eb="25">
      <t>テイリョウ</t>
    </rPh>
    <rPh sb="25" eb="26">
      <t>セイ</t>
    </rPh>
    <rPh sb="27" eb="28">
      <t>ワル</t>
    </rPh>
    <rPh sb="31" eb="32">
      <t>オソ</t>
    </rPh>
    <rPh sb="38" eb="40">
      <t>チュウイ</t>
    </rPh>
    <rPh sb="41" eb="43">
      <t>ガイソウ</t>
    </rPh>
    <rPh sb="49" eb="51">
      <t>ハンイ</t>
    </rPh>
    <rPh sb="51" eb="52">
      <t>ガイ</t>
    </rPh>
    <phoneticPr fontId="1"/>
  </si>
  <si>
    <t>(mg)　Cの範囲の平均に合わせる場合</t>
    <rPh sb="7" eb="9">
      <t>ハンイ</t>
    </rPh>
    <rPh sb="10" eb="12">
      <t>ヘイキン</t>
    </rPh>
    <rPh sb="13" eb="14">
      <t>ア</t>
    </rPh>
    <rPh sb="17" eb="19">
      <t>バアイ</t>
    </rPh>
    <phoneticPr fontId="1"/>
  </si>
  <si>
    <t>(mg)　Hの範囲の平均に合わせる場合</t>
    <rPh sb="10" eb="12">
      <t>ヘイキン</t>
    </rPh>
    <rPh sb="13" eb="14">
      <t>ア</t>
    </rPh>
    <rPh sb="17" eb="19">
      <t>バアイ</t>
    </rPh>
    <phoneticPr fontId="1"/>
  </si>
  <si>
    <t>(mg)　Nの範囲の平均に合わせる場合</t>
    <rPh sb="10" eb="12">
      <t>ヘイキン</t>
    </rPh>
    <rPh sb="13" eb="14">
      <t>ア</t>
    </rPh>
    <rPh sb="17" eb="19">
      <t>バアイ</t>
    </rPh>
    <phoneticPr fontId="1"/>
  </si>
  <si>
    <t>(mg)　Sの範囲の平均に合わせる場合</t>
    <rPh sb="10" eb="12">
      <t>ヘイキン</t>
    </rPh>
    <rPh sb="13" eb="14">
      <t>ア</t>
    </rPh>
    <rPh sb="17" eb="19">
      <t>バアイ</t>
    </rPh>
    <phoneticPr fontId="1"/>
  </si>
  <si>
    <t>* 赤は検量線範囲より小さく（秤量値が少ない）、黄色は検量線範囲より大きく（秤量値が多い）、検量線から外れた元素があることを示す。</t>
    <rPh sb="2" eb="3">
      <t>アカ</t>
    </rPh>
    <rPh sb="4" eb="7">
      <t>ケンリョウセン</t>
    </rPh>
    <rPh sb="7" eb="9">
      <t>ハンイ</t>
    </rPh>
    <rPh sb="11" eb="12">
      <t>チイ</t>
    </rPh>
    <rPh sb="15" eb="17">
      <t>ヒョウリョウ</t>
    </rPh>
    <rPh sb="17" eb="18">
      <t>アタイ</t>
    </rPh>
    <rPh sb="19" eb="20">
      <t>スク</t>
    </rPh>
    <rPh sb="24" eb="26">
      <t>キイロ</t>
    </rPh>
    <rPh sb="27" eb="30">
      <t>ケンリョウセン</t>
    </rPh>
    <rPh sb="30" eb="32">
      <t>ハンイ</t>
    </rPh>
    <rPh sb="34" eb="35">
      <t>オオ</t>
    </rPh>
    <rPh sb="38" eb="41">
      <t>ヒョウリョウアタイ</t>
    </rPh>
    <rPh sb="42" eb="43">
      <t>オオ</t>
    </rPh>
    <rPh sb="46" eb="49">
      <t>ケンリョウセン</t>
    </rPh>
    <rPh sb="51" eb="52">
      <t>ハズ</t>
    </rPh>
    <rPh sb="54" eb="56">
      <t>ゲンソ</t>
    </rPh>
    <rPh sb="62" eb="63">
      <t>シメ</t>
    </rPh>
    <phoneticPr fontId="1"/>
  </si>
  <si>
    <t>元素の組成比が異なるとそれなりに計算は複雑であり、下記に計算機を用意したので、必要に応じて利用されたい。</t>
    <rPh sb="0" eb="2">
      <t>ゲンソ</t>
    </rPh>
    <rPh sb="3" eb="5">
      <t>ソセイ</t>
    </rPh>
    <rPh sb="5" eb="6">
      <t>ヒ</t>
    </rPh>
    <rPh sb="7" eb="8">
      <t>コト</t>
    </rPh>
    <rPh sb="16" eb="18">
      <t>ケイサン</t>
    </rPh>
    <rPh sb="19" eb="21">
      <t>フクザツ</t>
    </rPh>
    <rPh sb="25" eb="27">
      <t>カキ</t>
    </rPh>
    <rPh sb="28" eb="31">
      <t>ケイサンキ</t>
    </rPh>
    <rPh sb="32" eb="34">
      <t>ヨウイ</t>
    </rPh>
    <rPh sb="39" eb="41">
      <t>ヒツヨウ</t>
    </rPh>
    <rPh sb="42" eb="43">
      <t>オウ</t>
    </rPh>
    <rPh sb="45" eb="47">
      <t>リヨウ</t>
    </rPh>
    <phoneticPr fontId="1"/>
  </si>
  <si>
    <t>(mg)　任意の数値入力欄（左枠に数字を入力してください）</t>
    <rPh sb="5" eb="7">
      <t>ニンイ</t>
    </rPh>
    <rPh sb="8" eb="10">
      <t>スウチ</t>
    </rPh>
    <rPh sb="10" eb="12">
      <t>ニュウリョク</t>
    </rPh>
    <rPh sb="12" eb="13">
      <t>ラン</t>
    </rPh>
    <rPh sb="14" eb="15">
      <t>ヒダリ</t>
    </rPh>
    <rPh sb="15" eb="16">
      <t>ワク</t>
    </rPh>
    <rPh sb="17" eb="19">
      <t>スウジ</t>
    </rPh>
    <rPh sb="20" eb="22">
      <t>ニュウリョク</t>
    </rPh>
    <phoneticPr fontId="1"/>
  </si>
  <si>
    <t>正確さと、繰返し測定</t>
    <rPh sb="0" eb="2">
      <t>セイカク</t>
    </rPh>
    <rPh sb="5" eb="7">
      <t>クリカエ</t>
    </rPh>
    <rPh sb="8" eb="10">
      <t>ソクテイ</t>
    </rPh>
    <phoneticPr fontId="1"/>
  </si>
  <si>
    <t>硫黄</t>
    <rPh sb="0" eb="2">
      <t>イオウ</t>
    </rPh>
    <phoneticPr fontId="1"/>
  </si>
  <si>
    <t>CS元素比</t>
    <rPh sb="2" eb="4">
      <t>ゲンソ</t>
    </rPh>
    <rPh sb="4" eb="5">
      <t>ヒ</t>
    </rPh>
    <phoneticPr fontId="1"/>
  </si>
  <si>
    <t>CN元素比</t>
    <rPh sb="2" eb="4">
      <t>ゲンソ</t>
    </rPh>
    <rPh sb="4" eb="5">
      <t>ヒ</t>
    </rPh>
    <phoneticPr fontId="1"/>
  </si>
  <si>
    <t>検出限界</t>
    <rPh sb="0" eb="4">
      <t>ケンシュツゲンカイ</t>
    </rPh>
    <phoneticPr fontId="1"/>
  </si>
  <si>
    <t>1.含まない（他項目に該当しない）</t>
  </si>
  <si>
    <r>
      <t>※ 標準試料において、装置仕様で絶対標準偏差は±0.1%以下（5回以上）。合成した有機化合物で分子式が分かっている場合、多くの論文投稿規定になっている±0.3% abs.は、信頼限界95%としても確からしい値となるはずである（当然ながら、外れる確率もゼロではないが）。ただし、</t>
    </r>
    <r>
      <rPr>
        <b/>
        <sz val="9"/>
        <color theme="1"/>
        <rFont val="游ゴシック"/>
        <family val="3"/>
        <charset val="128"/>
        <scheme val="minor"/>
      </rPr>
      <t>標準試料以外の試料には正確さと不確かさが保証されていない</t>
    </r>
    <r>
      <rPr>
        <sz val="9"/>
        <color theme="1"/>
        <rFont val="游ゴシック"/>
        <family val="3"/>
        <charset val="128"/>
        <scheme val="minor"/>
      </rPr>
      <t>点も配慮が必要である。また、繰り返し測定をした場合、真値との差は平均値などの統計データで求めなければならない。</t>
    </r>
    <r>
      <rPr>
        <b/>
        <sz val="9"/>
        <color theme="1"/>
        <rFont val="游ゴシック"/>
        <family val="3"/>
        <charset val="128"/>
        <scheme val="minor"/>
      </rPr>
      <t>偶然エラーバーに入った一つの値だけを採用するのは、恣意的なデータの取得に当たり間違った考え方</t>
    </r>
    <r>
      <rPr>
        <sz val="9"/>
        <color theme="1"/>
        <rFont val="游ゴシック"/>
        <family val="3"/>
        <charset val="128"/>
        <scheme val="minor"/>
      </rPr>
      <t>である（データを棄却するなら、正当な理由が必要）。
誤差にはばらつきによる偶然誤差だけでなく、測定条件や試料の純度による系統誤差も含まれる。元素分析装置では、往々にして系統誤差の方が大きいことで合わないことが多いので、原因の調査も大切である。</t>
    </r>
    <rPh sb="16" eb="18">
      <t>ゼッタイ</t>
    </rPh>
    <rPh sb="18" eb="20">
      <t>ヒョウジュン</t>
    </rPh>
    <rPh sb="20" eb="22">
      <t>ヘンサ</t>
    </rPh>
    <rPh sb="32" eb="35">
      <t>カイイジョウ</t>
    </rPh>
    <rPh sb="37" eb="39">
      <t>ゴウセイ</t>
    </rPh>
    <rPh sb="41" eb="43">
      <t>ユウキ</t>
    </rPh>
    <rPh sb="43" eb="45">
      <t>カゴウ</t>
    </rPh>
    <rPh sb="45" eb="46">
      <t>ブツ</t>
    </rPh>
    <rPh sb="47" eb="49">
      <t>ブンシ</t>
    </rPh>
    <rPh sb="49" eb="50">
      <t>シキ</t>
    </rPh>
    <rPh sb="51" eb="52">
      <t>ワ</t>
    </rPh>
    <rPh sb="57" eb="59">
      <t>バアイ</t>
    </rPh>
    <rPh sb="60" eb="61">
      <t>オオ</t>
    </rPh>
    <rPh sb="63" eb="65">
      <t>ロンブン</t>
    </rPh>
    <rPh sb="65" eb="67">
      <t>トウコウ</t>
    </rPh>
    <rPh sb="67" eb="69">
      <t>キテイ</t>
    </rPh>
    <rPh sb="87" eb="91">
      <t>シンライゲンカイ</t>
    </rPh>
    <rPh sb="98" eb="99">
      <t>タシ</t>
    </rPh>
    <rPh sb="103" eb="104">
      <t>アタイ</t>
    </rPh>
    <rPh sb="113" eb="115">
      <t>トウゼン</t>
    </rPh>
    <rPh sb="119" eb="120">
      <t>ハズ</t>
    </rPh>
    <rPh sb="122" eb="124">
      <t>カクリツ</t>
    </rPh>
    <rPh sb="138" eb="142">
      <t>ヒョウジュンシリョウ</t>
    </rPh>
    <rPh sb="142" eb="144">
      <t>イガイ</t>
    </rPh>
    <rPh sb="145" eb="147">
      <t>シリョウ</t>
    </rPh>
    <rPh sb="153" eb="155">
      <t>フタシ</t>
    </rPh>
    <rPh sb="158" eb="160">
      <t>ホショウ</t>
    </rPh>
    <rPh sb="166" eb="167">
      <t>テン</t>
    </rPh>
    <rPh sb="168" eb="170">
      <t>ハイリョ</t>
    </rPh>
    <rPh sb="171" eb="173">
      <t>ヒツヨウ</t>
    </rPh>
    <rPh sb="232" eb="233">
      <t>ヒト</t>
    </rPh>
    <rPh sb="246" eb="249">
      <t>シイテキ</t>
    </rPh>
    <rPh sb="254" eb="256">
      <t>シュトク</t>
    </rPh>
    <rPh sb="257" eb="258">
      <t>ア</t>
    </rPh>
    <rPh sb="264" eb="265">
      <t>カンガ</t>
    </rPh>
    <rPh sb="266" eb="267">
      <t>カタ</t>
    </rPh>
    <rPh sb="275" eb="277">
      <t>キキャク</t>
    </rPh>
    <rPh sb="282" eb="284">
      <t>セイトウ</t>
    </rPh>
    <rPh sb="285" eb="287">
      <t>リユウ</t>
    </rPh>
    <rPh sb="288" eb="290">
      <t>ヒツヨウ</t>
    </rPh>
    <rPh sb="319" eb="321">
      <t>シリョウ</t>
    </rPh>
    <phoneticPr fontId="1"/>
  </si>
  <si>
    <t>付箋には該当するサンプルが入っているケース番号を記入し、含む妨害元素や試料の分類を書いてください。</t>
    <rPh sb="28" eb="29">
      <t>フク</t>
    </rPh>
    <rPh sb="30" eb="34">
      <t>ボウガイゲンソ</t>
    </rPh>
    <rPh sb="35" eb="37">
      <t>シリョウ</t>
    </rPh>
    <rPh sb="38" eb="40">
      <t>ブンルイ</t>
    </rPh>
    <rPh sb="41" eb="42">
      <t>カ</t>
    </rPh>
    <phoneticPr fontId="1"/>
  </si>
  <si>
    <t>特に担当者から条件の指定がないときは、『Sulfanilamide 2mg』を標準に計算する。</t>
    <rPh sb="0" eb="1">
      <t>トク</t>
    </rPh>
    <rPh sb="2" eb="5">
      <t>タントウシャ</t>
    </rPh>
    <rPh sb="7" eb="9">
      <t>ジョウケン</t>
    </rPh>
    <rPh sb="10" eb="12">
      <t>シテイ</t>
    </rPh>
    <rPh sb="39" eb="41">
      <t>ヒョウジュン</t>
    </rPh>
    <rPh sb="42" eb="44">
      <t>ケイサン</t>
    </rPh>
    <phoneticPr fontId="1"/>
  </si>
  <si>
    <r>
      <t xml:space="preserve">※ </t>
    </r>
    <r>
      <rPr>
        <b/>
        <sz val="9"/>
        <color theme="1"/>
        <rFont val="游ゴシック"/>
        <family val="3"/>
        <charset val="128"/>
        <scheme val="minor"/>
      </rPr>
      <t>アルカリ金属類は、ガラス管を腐食する</t>
    </r>
    <r>
      <rPr>
        <sz val="9"/>
        <color theme="1"/>
        <rFont val="游ゴシック"/>
        <family val="3"/>
        <charset val="128"/>
        <scheme val="minor"/>
      </rPr>
      <t>性質がある。WO3などでトラップして、灰受けからなるべく出ていかないようにする。分析結果では、炭酸塩の生成でC値がマイナスになることもある。CHNモードなら燃焼炉の温度がCHNSよりも低いので、汚染を軽減できる。底付き灰受けの使用でも対策効果がある。</t>
    </r>
    <rPh sb="6" eb="8">
      <t>キンゾク</t>
    </rPh>
    <rPh sb="8" eb="9">
      <t>ルイ</t>
    </rPh>
    <rPh sb="14" eb="15">
      <t>カン</t>
    </rPh>
    <rPh sb="16" eb="18">
      <t>フショク</t>
    </rPh>
    <rPh sb="20" eb="22">
      <t>セイシツ</t>
    </rPh>
    <rPh sb="39" eb="40">
      <t>ハイ</t>
    </rPh>
    <rPh sb="40" eb="41">
      <t>ウ</t>
    </rPh>
    <rPh sb="48" eb="49">
      <t>デ</t>
    </rPh>
    <rPh sb="60" eb="62">
      <t>ブンセキ</t>
    </rPh>
    <rPh sb="62" eb="64">
      <t>ケッカ</t>
    </rPh>
    <rPh sb="67" eb="70">
      <t>タンサンエン</t>
    </rPh>
    <rPh sb="71" eb="73">
      <t>セイセイ</t>
    </rPh>
    <rPh sb="75" eb="76">
      <t>アタイ</t>
    </rPh>
    <rPh sb="98" eb="100">
      <t>ネンショウ</t>
    </rPh>
    <rPh sb="100" eb="101">
      <t>ロ</t>
    </rPh>
    <rPh sb="102" eb="104">
      <t>オンド</t>
    </rPh>
    <rPh sb="112" eb="113">
      <t>ヒク</t>
    </rPh>
    <rPh sb="117" eb="119">
      <t>オセン</t>
    </rPh>
    <rPh sb="120" eb="122">
      <t>ケイゲン</t>
    </rPh>
    <rPh sb="126" eb="127">
      <t>ソコ</t>
    </rPh>
    <rPh sb="127" eb="128">
      <t>ツ</t>
    </rPh>
    <rPh sb="129" eb="130">
      <t>ハイ</t>
    </rPh>
    <rPh sb="130" eb="131">
      <t>ウ</t>
    </rPh>
    <rPh sb="133" eb="135">
      <t>シヨウ</t>
    </rPh>
    <rPh sb="137" eb="139">
      <t>タイサク</t>
    </rPh>
    <rPh sb="139" eb="141">
      <t>コウカ</t>
    </rPh>
    <phoneticPr fontId="1"/>
  </si>
  <si>
    <t>※ リンは、酸化物の融点が低いので、燃焼炉内で流れて汚染する。後続の試料の燃焼を妨害することもある。燃焼管に底付き灰受け（Fキット）にMgOを入れて測定するが、効率よくトラップするために、灰がたまる前の1回のランの最初に入れるのが望ましい。CHNモードなら燃焼炉の温度がCHNSよりも低いので、汚染を軽減できる。</t>
    <rPh sb="6" eb="9">
      <t>サンカブツ</t>
    </rPh>
    <rPh sb="10" eb="12">
      <t>ユウテン</t>
    </rPh>
    <rPh sb="13" eb="14">
      <t>ヒク</t>
    </rPh>
    <rPh sb="18" eb="20">
      <t>ネンショウ</t>
    </rPh>
    <rPh sb="20" eb="21">
      <t>ロ</t>
    </rPh>
    <rPh sb="21" eb="22">
      <t>ナイ</t>
    </rPh>
    <rPh sb="23" eb="24">
      <t>ナガ</t>
    </rPh>
    <rPh sb="26" eb="28">
      <t>オセン</t>
    </rPh>
    <rPh sb="31" eb="33">
      <t>コウゾク</t>
    </rPh>
    <rPh sb="34" eb="36">
      <t>シリョウ</t>
    </rPh>
    <rPh sb="37" eb="39">
      <t>ネンショウ</t>
    </rPh>
    <rPh sb="40" eb="42">
      <t>ボウガイ</t>
    </rPh>
    <rPh sb="50" eb="52">
      <t>ネンショウ</t>
    </rPh>
    <rPh sb="52" eb="53">
      <t>カン</t>
    </rPh>
    <rPh sb="54" eb="55">
      <t>ソコ</t>
    </rPh>
    <rPh sb="55" eb="56">
      <t>ツ</t>
    </rPh>
    <rPh sb="57" eb="58">
      <t>ハイ</t>
    </rPh>
    <rPh sb="58" eb="59">
      <t>ウ</t>
    </rPh>
    <rPh sb="71" eb="72">
      <t>イ</t>
    </rPh>
    <rPh sb="74" eb="76">
      <t>ソクテイ</t>
    </rPh>
    <rPh sb="80" eb="82">
      <t>コウリツ</t>
    </rPh>
    <rPh sb="94" eb="95">
      <t>ハイ</t>
    </rPh>
    <rPh sb="99" eb="100">
      <t>マエ</t>
    </rPh>
    <rPh sb="102" eb="103">
      <t>カイ</t>
    </rPh>
    <rPh sb="107" eb="109">
      <t>サイショ</t>
    </rPh>
    <rPh sb="110" eb="111">
      <t>イ</t>
    </rPh>
    <rPh sb="115" eb="116">
      <t>ノゾ</t>
    </rPh>
    <phoneticPr fontId="1"/>
  </si>
  <si>
    <t>1.含まない（10µg/個 未満）</t>
  </si>
  <si>
    <t>* 10,000ppm＝1%のとき、1mg秤量すれば10µg。基準は目安なので正確でなくてよい</t>
    <rPh sb="21" eb="23">
      <t>ヒョウリョウ</t>
    </rPh>
    <rPh sb="31" eb="33">
      <t>キジュン</t>
    </rPh>
    <rPh sb="34" eb="36">
      <t>メヤス</t>
    </rPh>
    <rPh sb="39" eb="41">
      <t>セイカク</t>
    </rPh>
    <phoneticPr fontId="1"/>
  </si>
  <si>
    <t>特に燃焼させたときに揮発する元素である、窒素、硫黄などの極端な含有率の違いによって、測定値がわずかに変わることがある。</t>
    <rPh sb="0" eb="1">
      <t>トク</t>
    </rPh>
    <rPh sb="2" eb="4">
      <t>ネンショウ</t>
    </rPh>
    <rPh sb="10" eb="12">
      <t>キハツ</t>
    </rPh>
    <rPh sb="14" eb="16">
      <t>ゲンソ</t>
    </rPh>
    <rPh sb="20" eb="22">
      <t>チッソ</t>
    </rPh>
    <rPh sb="23" eb="25">
      <t>イオウ</t>
    </rPh>
    <rPh sb="28" eb="30">
      <t>キョクタン</t>
    </rPh>
    <rPh sb="31" eb="33">
      <t>ガンユウ</t>
    </rPh>
    <rPh sb="33" eb="34">
      <t>リツ</t>
    </rPh>
    <rPh sb="35" eb="36">
      <t>チガ</t>
    </rPh>
    <rPh sb="42" eb="44">
      <t>ソクテイ</t>
    </rPh>
    <rPh sb="44" eb="45">
      <t>アタイ</t>
    </rPh>
    <rPh sb="50" eb="51">
      <t>カ</t>
    </rPh>
    <phoneticPr fontId="1"/>
  </si>
  <si>
    <t>※ 検出限界は、装置仕様で50ppm（0.005%）。更に、定量下限となれば検出限界の概ね3倍程度になるので注意。別シートに計算機として「秤量値確認」も用意している。
積分値が低い状態で含有率を正確に求めるには、ブランク値を引いたり、検量線を新たに引いたりするなど、特別な方法が必要になる。HやSの場合はブランク値を引かないと定量は難しく、0.1%程度が現実的な下限と考えておいた方がよい。</t>
    <rPh sb="27" eb="28">
      <t>サラ</t>
    </rPh>
    <rPh sb="62" eb="65">
      <t>ケイサンキ</t>
    </rPh>
    <rPh sb="163" eb="165">
      <t>テイリョウセキブンアタイヒクジョウタイガンユウリツセイカクモトアタイヒケンリョウセンアラヒトクベツホウホウヒツヨウ</t>
    </rPh>
    <rPh sb="177" eb="180">
      <t>ゲンジツテキ</t>
    </rPh>
    <rPh sb="181" eb="183">
      <t>カゲン</t>
    </rPh>
    <phoneticPr fontId="1"/>
  </si>
  <si>
    <t>分解したフッ化水素は、ガラス管を激しく汚染する（ガラスが融けて泡状になり、穴やクラックができる）。更に揮発性の四フッ化ケイ素（SiF4）やヘキサフルオロケイ酸（H2SiF6）を生成して、装置が酷いダメージを負う可能性がある。酸素の燃焼が不十分であったりすると、フッ素化合物が揮発し、分離カラムまで到達することがあり、カラムを劣化または破損させてしまう。ハロゲンは、還元管の出口付近の低温部に銀ウールを詰めておくと、銀と反応させてトラップできるが、フッ素や関連化合物は除去しにくい。そのため、十分な対策が必要である。
Agと一緒に燃焼させると、溶融して底付の灰受けに沈み、ハロゲンの放出を抑える効果がある模様である。その後、熱で徐々に分解してハロゲンが放出されることもあるが、マグネシウムと反応させると高温でもトラップできるので、MgOを添加剤として高温部の充填管に詰めておくと有効に作用する。そのため、UNICUBEでは、フッ素を導入するときは、専用の充填剤を詰めてセットアップをしている。</t>
    <rPh sb="0" eb="2">
      <t>ブンカイ</t>
    </rPh>
    <rPh sb="6" eb="7">
      <t>カ</t>
    </rPh>
    <rPh sb="7" eb="9">
      <t>スイソ</t>
    </rPh>
    <rPh sb="14" eb="15">
      <t>カン</t>
    </rPh>
    <rPh sb="16" eb="17">
      <t>ハゲ</t>
    </rPh>
    <rPh sb="19" eb="21">
      <t>オセン</t>
    </rPh>
    <rPh sb="28" eb="29">
      <t>ト</t>
    </rPh>
    <rPh sb="31" eb="33">
      <t>アワジョウ</t>
    </rPh>
    <rPh sb="37" eb="38">
      <t>アナ</t>
    </rPh>
    <rPh sb="49" eb="50">
      <t>サラ</t>
    </rPh>
    <rPh sb="112" eb="114">
      <t>サンソ</t>
    </rPh>
    <rPh sb="115" eb="117">
      <t>ネンショウ</t>
    </rPh>
    <rPh sb="118" eb="121">
      <t>フジュウブン</t>
    </rPh>
    <rPh sb="132" eb="133">
      <t>ソ</t>
    </rPh>
    <rPh sb="133" eb="136">
      <t>カゴウブツ</t>
    </rPh>
    <rPh sb="137" eb="139">
      <t>キハツ</t>
    </rPh>
    <rPh sb="141" eb="143">
      <t>ブンリ</t>
    </rPh>
    <rPh sb="148" eb="150">
      <t>トウタツ</t>
    </rPh>
    <rPh sb="162" eb="164">
      <t>レッカ</t>
    </rPh>
    <rPh sb="167" eb="169">
      <t>ハソン</t>
    </rPh>
    <rPh sb="182" eb="184">
      <t>カンゲン</t>
    </rPh>
    <rPh sb="184" eb="185">
      <t>カン</t>
    </rPh>
    <rPh sb="186" eb="188">
      <t>デグチ</t>
    </rPh>
    <rPh sb="188" eb="190">
      <t>フキン</t>
    </rPh>
    <rPh sb="191" eb="193">
      <t>テイオン</t>
    </rPh>
    <rPh sb="193" eb="194">
      <t>ブ</t>
    </rPh>
    <rPh sb="195" eb="196">
      <t>ギン</t>
    </rPh>
    <rPh sb="200" eb="201">
      <t>ツ</t>
    </rPh>
    <rPh sb="207" eb="208">
      <t>ギン</t>
    </rPh>
    <rPh sb="209" eb="211">
      <t>ハンノウ</t>
    </rPh>
    <rPh sb="225" eb="226">
      <t>ソ</t>
    </rPh>
    <rPh sb="227" eb="229">
      <t>カンレン</t>
    </rPh>
    <rPh sb="229" eb="232">
      <t>カゴウブツ</t>
    </rPh>
    <rPh sb="244" eb="246">
      <t>ジュウブン</t>
    </rPh>
    <rPh sb="247" eb="249">
      <t>タイサク</t>
    </rPh>
    <rPh sb="250" eb="252">
      <t>ヒツヨウ</t>
    </rPh>
    <rPh sb="260" eb="262">
      <t>イッショ</t>
    </rPh>
    <rPh sb="263" eb="265">
      <t>ネンショウ</t>
    </rPh>
    <rPh sb="270" eb="272">
      <t>ヨウユウ</t>
    </rPh>
    <rPh sb="274" eb="275">
      <t>ソコ</t>
    </rPh>
    <rPh sb="275" eb="276">
      <t>ツキ</t>
    </rPh>
    <rPh sb="277" eb="278">
      <t>ハイ</t>
    </rPh>
    <rPh sb="278" eb="279">
      <t>ウ</t>
    </rPh>
    <rPh sb="281" eb="282">
      <t>シズ</t>
    </rPh>
    <rPh sb="289" eb="291">
      <t>ホウシュツ</t>
    </rPh>
    <rPh sb="292" eb="293">
      <t>オサ</t>
    </rPh>
    <rPh sb="295" eb="297">
      <t>コウカ</t>
    </rPh>
    <rPh sb="300" eb="302">
      <t>モヨウ</t>
    </rPh>
    <rPh sb="308" eb="309">
      <t>ゴ</t>
    </rPh>
    <rPh sb="310" eb="311">
      <t>ネツ</t>
    </rPh>
    <rPh sb="312" eb="314">
      <t>ジョジョ</t>
    </rPh>
    <rPh sb="315" eb="317">
      <t>ブンカイ</t>
    </rPh>
    <rPh sb="324" eb="326">
      <t>ホウシュツ</t>
    </rPh>
    <rPh sb="343" eb="345">
      <t>ハンノウ</t>
    </rPh>
    <rPh sb="349" eb="351">
      <t>コウオン</t>
    </rPh>
    <rPh sb="367" eb="369">
      <t>テンカ</t>
    </rPh>
    <rPh sb="369" eb="370">
      <t>ザイ</t>
    </rPh>
    <rPh sb="374" eb="376">
      <t>コウオン</t>
    </rPh>
    <rPh sb="376" eb="377">
      <t>ブ</t>
    </rPh>
    <rPh sb="379" eb="380">
      <t>カン</t>
    </rPh>
    <rPh sb="381" eb="382">
      <t>ツ</t>
    </rPh>
    <rPh sb="390" eb="392">
      <t>サヨウ</t>
    </rPh>
    <rPh sb="412" eb="413">
      <t>ソ</t>
    </rPh>
    <rPh sb="414" eb="416">
      <t>ドウニュウ</t>
    </rPh>
    <rPh sb="422" eb="424">
      <t>センヨウ</t>
    </rPh>
    <rPh sb="425" eb="427">
      <t>ジュウテン</t>
    </rPh>
    <rPh sb="427" eb="428">
      <t>ザイ</t>
    </rPh>
    <rPh sb="429" eb="430">
      <t>ツ</t>
    </rPh>
    <phoneticPr fontId="1"/>
  </si>
  <si>
    <t>担当者に検量線作成を依頼する場合は、特に指定のない限り、『Acetanilide 0.5～6mg』とする。</t>
    <rPh sb="0" eb="3">
      <t>タントウシャ</t>
    </rPh>
    <rPh sb="4" eb="9">
      <t>ケンリョウセンサクセイ</t>
    </rPh>
    <rPh sb="10" eb="12">
      <t>イライ</t>
    </rPh>
    <rPh sb="14" eb="16">
      <t>バアイ</t>
    </rPh>
    <rPh sb="18" eb="19">
      <t>トク</t>
    </rPh>
    <rPh sb="20" eb="22">
      <t>シテイ</t>
    </rPh>
    <rPh sb="25" eb="26">
      <t>カギ</t>
    </rPh>
    <phoneticPr fontId="1"/>
  </si>
  <si>
    <t>S</t>
    <phoneticPr fontId="1"/>
  </si>
  <si>
    <t>フッ素</t>
    <rPh sb="2" eb="3">
      <t>ソ</t>
    </rPh>
    <phoneticPr fontId="1"/>
  </si>
  <si>
    <t>※ UNICUBEでは吸脱着カラムを使用しており、ハロゲンが吸着されるとS分析時にS値が過大になることがあり、以降の測定試料にも履歴として残ってしまうことがある。また、Hをトラップしてしまう現象によってH値がマイナスになることがあるらしい。ハロゲンは還元管の出口でトラップするが、フッ素は素通りしやすくカラムまで到達しやすい。汚染されたときは、高温でカラムを焼き出すと少し復活することがあるため、測定直後にメンテナンスが必要である。また、燃焼管の底付き灰受け（Fキット）にMgOを入れて測定する。</t>
    <rPh sb="11" eb="14">
      <t>キュウダッチャク</t>
    </rPh>
    <rPh sb="18" eb="20">
      <t>シヨウ</t>
    </rPh>
    <rPh sb="30" eb="32">
      <t>キュウチャク</t>
    </rPh>
    <rPh sb="37" eb="39">
      <t>ブンセキ</t>
    </rPh>
    <rPh sb="39" eb="40">
      <t>ジ</t>
    </rPh>
    <rPh sb="42" eb="43">
      <t>アタイ</t>
    </rPh>
    <rPh sb="44" eb="46">
      <t>カダイ</t>
    </rPh>
    <rPh sb="60" eb="62">
      <t>シリョウ</t>
    </rPh>
    <rPh sb="64" eb="66">
      <t>リレキ</t>
    </rPh>
    <rPh sb="69" eb="70">
      <t>ノコ</t>
    </rPh>
    <rPh sb="95" eb="97">
      <t>ゲンショウ</t>
    </rPh>
    <rPh sb="102" eb="103">
      <t>アタイ</t>
    </rPh>
    <rPh sb="125" eb="127">
      <t>カンゲン</t>
    </rPh>
    <rPh sb="127" eb="128">
      <t>カン</t>
    </rPh>
    <rPh sb="129" eb="131">
      <t>デグチ</t>
    </rPh>
    <rPh sb="142" eb="143">
      <t>ソ</t>
    </rPh>
    <rPh sb="144" eb="146">
      <t>スドオ</t>
    </rPh>
    <rPh sb="156" eb="158">
      <t>トウタツ</t>
    </rPh>
    <rPh sb="163" eb="165">
      <t>オセン</t>
    </rPh>
    <rPh sb="172" eb="174">
      <t>コウオン</t>
    </rPh>
    <rPh sb="179" eb="180">
      <t>ヤ</t>
    </rPh>
    <rPh sb="181" eb="182">
      <t>ダ</t>
    </rPh>
    <rPh sb="184" eb="185">
      <t>スコ</t>
    </rPh>
    <rPh sb="186" eb="188">
      <t>フッカツ</t>
    </rPh>
    <rPh sb="198" eb="200">
      <t>ソクテイ</t>
    </rPh>
    <rPh sb="200" eb="202">
      <t>チョクゴ</t>
    </rPh>
    <rPh sb="210" eb="212">
      <t>ヒツヨウ</t>
    </rPh>
    <rPh sb="219" eb="221">
      <t>ネンショウ</t>
    </rPh>
    <rPh sb="221" eb="222">
      <t>カン</t>
    </rPh>
    <rPh sb="223" eb="224">
      <t>ソコ</t>
    </rPh>
    <rPh sb="224" eb="225">
      <t>ツ</t>
    </rPh>
    <rPh sb="226" eb="227">
      <t>ハイ</t>
    </rPh>
    <rPh sb="227" eb="228">
      <t>ウ</t>
    </rPh>
    <rPh sb="240" eb="241">
      <t>イ</t>
    </rPh>
    <rPh sb="243" eb="245">
      <t>ソクテイ</t>
    </rPh>
    <phoneticPr fontId="1"/>
  </si>
  <si>
    <t xml:space="preserve">※ フッ素を含め、ハロゲンについては上記に記載。
</t>
    <rPh sb="4" eb="5">
      <t>ソ</t>
    </rPh>
    <rPh sb="6" eb="7">
      <t>フク</t>
    </rPh>
    <rPh sb="18" eb="20">
      <t>ジョウキ</t>
    </rPh>
    <rPh sb="21" eb="23">
      <t>キサイ</t>
    </rPh>
    <phoneticPr fontId="1"/>
  </si>
  <si>
    <t>1.可燃性（有機化合物・医薬品・植物・乾燥食品）</t>
  </si>
  <si>
    <t>3.爆発性あり</t>
  </si>
  <si>
    <t>2023/4/3 版</t>
    <rPh sb="9" eb="10">
      <t>バン</t>
    </rPh>
    <phoneticPr fontId="1"/>
  </si>
  <si>
    <t>デイリーファクター法を使わずに、5点ほどの秤量値の異なる標準試料（0.5, 1, 2, 3, 4, 5 mg が一例) で、その日の検量線を引くこともできる。</t>
    <rPh sb="9" eb="10">
      <t>ホウ</t>
    </rPh>
    <rPh sb="11" eb="12">
      <t>ツカ</t>
    </rPh>
    <rPh sb="17" eb="18">
      <t>テン</t>
    </rPh>
    <rPh sb="21" eb="23">
      <t>ヒョウリョウ</t>
    </rPh>
    <rPh sb="23" eb="24">
      <t>アタイ</t>
    </rPh>
    <rPh sb="25" eb="26">
      <t>コト</t>
    </rPh>
    <rPh sb="28" eb="32">
      <t>ヒョウジュンシリョウ</t>
    </rPh>
    <rPh sb="56" eb="58">
      <t>イチレイ</t>
    </rPh>
    <rPh sb="64" eb="65">
      <t>ヒ</t>
    </rPh>
    <rPh sb="66" eb="69">
      <t>ケンリョウセン</t>
    </rPh>
    <rPh sb="70" eb="71">
      <t>ヒ</t>
    </rPh>
    <phoneticPr fontId="1"/>
  </si>
  <si>
    <t>UNICUBE装置は、ある一定以上の積分値になると、検量線が曲がってきて相関係数が悪くなる傾向がある。5mg以上の標準試料を測定するときは、1次の検量線で引けないことがあり、点数が足りなくなってくるので注意を要する。</t>
    <rPh sb="7" eb="9">
      <t>ソウチ</t>
    </rPh>
    <rPh sb="13" eb="15">
      <t>イッテイ</t>
    </rPh>
    <rPh sb="15" eb="17">
      <t>イジョウ</t>
    </rPh>
    <rPh sb="18" eb="20">
      <t>セキブン</t>
    </rPh>
    <rPh sb="20" eb="21">
      <t>アタイ</t>
    </rPh>
    <rPh sb="26" eb="29">
      <t>ケンリョウセン</t>
    </rPh>
    <rPh sb="30" eb="31">
      <t>マ</t>
    </rPh>
    <rPh sb="36" eb="38">
      <t>ソウカン</t>
    </rPh>
    <rPh sb="38" eb="40">
      <t>ケイスウ</t>
    </rPh>
    <rPh sb="41" eb="42">
      <t>ワル</t>
    </rPh>
    <rPh sb="45" eb="47">
      <t>ケイコウ</t>
    </rPh>
    <rPh sb="54" eb="56">
      <t>イジョウ</t>
    </rPh>
    <rPh sb="57" eb="59">
      <t>ヒョウジュン</t>
    </rPh>
    <rPh sb="59" eb="61">
      <t>シリョウ</t>
    </rPh>
    <rPh sb="62" eb="64">
      <t>ソクテイ</t>
    </rPh>
    <rPh sb="71" eb="72">
      <t>ジ</t>
    </rPh>
    <rPh sb="73" eb="76">
      <t>ケンリョウセン</t>
    </rPh>
    <rPh sb="77" eb="78">
      <t>ヒ</t>
    </rPh>
    <rPh sb="87" eb="89">
      <t>テンスウ</t>
    </rPh>
    <rPh sb="90" eb="91">
      <t>タ</t>
    </rPh>
    <rPh sb="101" eb="103">
      <t>チュウイ</t>
    </rPh>
    <rPh sb="104" eb="105">
      <t>ヨウ</t>
    </rPh>
    <phoneticPr fontId="1"/>
  </si>
  <si>
    <t>5mg以上（アセトアニリドでは4mg以上）の標準試料を測定するときは、1次関数の検量線で引けないことがあり、測定点数が足りなくなってくるので注意を要する。</t>
    <rPh sb="3" eb="5">
      <t>イジョウ</t>
    </rPh>
    <rPh sb="18" eb="20">
      <t>イジョウ</t>
    </rPh>
    <rPh sb="22" eb="24">
      <t>ヒョウジュン</t>
    </rPh>
    <rPh sb="24" eb="26">
      <t>シリョウ</t>
    </rPh>
    <rPh sb="27" eb="29">
      <t>ソクテイ</t>
    </rPh>
    <rPh sb="36" eb="37">
      <t>ジ</t>
    </rPh>
    <rPh sb="37" eb="39">
      <t>カンスウ</t>
    </rPh>
    <rPh sb="40" eb="43">
      <t>ケンリョウセン</t>
    </rPh>
    <rPh sb="44" eb="45">
      <t>ヒ</t>
    </rPh>
    <rPh sb="54" eb="56">
      <t>ソクテイ</t>
    </rPh>
    <rPh sb="56" eb="58">
      <t>テンスウ</t>
    </rPh>
    <rPh sb="59" eb="60">
      <t>タ</t>
    </rPh>
    <rPh sb="70" eb="72">
      <t>チュウイ</t>
    </rPh>
    <rPh sb="73" eb="74">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</si>
</sst>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_ "/>
    <numFmt numFmtId="177" formatCode="0.0_ "/>
    <numFmt numFmtId="178" formatCode="0.00_ "/>
  </numFmts>
  <fonts count="11"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b/>
      <sz val="9"/>
      <color theme="1"/>
      <name val="游ゴシック"/>
      <family val="3"/>
      <charset val="128"/>
      <scheme val="minor"/>
    </font>
    <font>
      <b/>
      <sz val="11"/>
      <color rgb="FFFF0000"/>
      <name val="游ゴシック"/>
      <family val="3"/>
      <charset val="128"/>
      <scheme val="minor"/>
    </font>
    <font>
      <sz val="11"/>
      <color theme="7" tint="-0.249977111117893"/>
      <name val="游ゴシック"/>
      <family val="3"/>
      <charset val="128"/>
      <scheme val="minor"/>
    </font>
    <font>
      <sz val="11"/>
      <color theme="0" tint="-0.499984740745262"/>
      <name val="游ゴシック"/>
      <family val="3"/>
      <charset val="128"/>
      <scheme val="minor"/>
    </font>
    <font>
      <b/>
      <u/>
      <sz val="11"/>
      <color theme="1"/>
      <name val="游ゴシック"/>
      <family val="3"/>
      <charset val="128"/>
      <scheme val="minor"/>
    </font>
  </fonts>
  <fills count="9">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79998168889431442"/>
        <bgColor indexed="64"/>
      </patternFill>
    </fill>
    <fill>
      <patternFill patternType="solid">
        <fgColor theme="7"/>
        <bgColor indexed="64"/>
      </patternFill>
    </fill>
    <fill>
      <patternFill patternType="solid">
        <fgColor rgb="FF92D050"/>
        <bgColor indexed="64"/>
      </patternFill>
    </fill>
    <fill>
      <patternFill patternType="solid">
        <fgColor theme="8" tint="0.59999389629810485"/>
        <bgColor indexed="64"/>
      </patternFill>
    </fill>
    <fill>
      <patternFill patternType="solid">
        <fgColor theme="5"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34">
    <xf numFmtId="0" fontId="0" fillId="0" borderId="0" xfId="0">
      <alignment vertical="center"/>
    </xf>
    <xf numFmtId="0" fontId="2" fillId="0" borderId="0" xfId="0" applyFont="1">
      <alignment vertical="center"/>
    </xf>
    <xf numFmtId="0" fontId="0" fillId="0" borderId="1" xfId="0" applyBorder="1">
      <alignment vertical="center"/>
    </xf>
    <xf numFmtId="0" fontId="0" fillId="0" borderId="1" xfId="0" applyBorder="1" applyAlignment="1">
      <alignment horizontal="center" vertical="center"/>
    </xf>
    <xf numFmtId="0" fontId="0" fillId="0" borderId="3" xfId="0" applyBorder="1">
      <alignment vertical="center"/>
    </xf>
    <xf numFmtId="0" fontId="0" fillId="0" borderId="4" xfId="0" applyBorder="1">
      <alignment vertical="center"/>
    </xf>
    <xf numFmtId="0" fontId="4" fillId="0" borderId="1" xfId="0" applyFont="1" applyBorder="1" applyAlignment="1">
      <alignment horizontal="center" vertical="center"/>
    </xf>
    <xf numFmtId="0" fontId="0" fillId="0" borderId="0" xfId="0" applyAlignment="1">
      <alignment horizontal="right" vertical="center"/>
    </xf>
    <xf numFmtId="0" fontId="0" fillId="3" borderId="1" xfId="0" applyFill="1" applyBorder="1" applyAlignment="1">
      <alignment vertical="center" wrapText="1"/>
    </xf>
    <xf numFmtId="0" fontId="0" fillId="0" borderId="1" xfId="0" applyBorder="1" applyAlignment="1">
      <alignment vertical="center" wrapText="1"/>
    </xf>
    <xf numFmtId="0" fontId="5" fillId="0" borderId="0" xfId="0" applyFont="1">
      <alignment vertical="center"/>
    </xf>
    <xf numFmtId="0" fontId="5" fillId="0" borderId="0" xfId="0" applyFont="1" applyAlignment="1">
      <alignment vertical="center" wrapText="1"/>
    </xf>
    <xf numFmtId="0" fontId="7" fillId="0" borderId="0" xfId="0" applyFont="1">
      <alignment vertical="center"/>
    </xf>
    <xf numFmtId="0" fontId="0" fillId="2" borderId="1" xfId="0" applyFill="1" applyBorder="1" applyAlignment="1">
      <alignment vertical="center" wrapText="1"/>
    </xf>
    <xf numFmtId="0" fontId="0" fillId="0" borderId="3" xfId="0" applyBorder="1" applyAlignment="1">
      <alignment vertical="center" wrapText="1"/>
    </xf>
    <xf numFmtId="0" fontId="3" fillId="0" borderId="0" xfId="0" applyFont="1">
      <alignment vertical="center"/>
    </xf>
    <xf numFmtId="0" fontId="4" fillId="0" borderId="0" xfId="0" applyFont="1">
      <alignment vertical="center"/>
    </xf>
    <xf numFmtId="176" fontId="0" fillId="0" borderId="1" xfId="0" applyNumberFormat="1" applyBorder="1">
      <alignment vertical="center"/>
    </xf>
    <xf numFmtId="0" fontId="0" fillId="0" borderId="5" xfId="0" applyBorder="1">
      <alignment vertical="center"/>
    </xf>
    <xf numFmtId="0" fontId="3" fillId="0" borderId="2" xfId="0" applyFont="1" applyBorder="1" applyAlignment="1"/>
    <xf numFmtId="0" fontId="0" fillId="0" borderId="4" xfId="0" applyBorder="1" applyAlignment="1">
      <alignment wrapText="1"/>
    </xf>
    <xf numFmtId="0" fontId="0" fillId="0" borderId="6" xfId="0" applyBorder="1" applyAlignment="1">
      <alignment vertical="center" wrapText="1"/>
    </xf>
    <xf numFmtId="177" fontId="0" fillId="4" borderId="1" xfId="0" applyNumberFormat="1" applyFill="1" applyBorder="1" applyAlignment="1">
      <alignment horizontal="right" vertical="center"/>
    </xf>
    <xf numFmtId="177" fontId="0" fillId="0" borderId="0" xfId="0" applyNumberFormat="1">
      <alignment vertical="center"/>
    </xf>
    <xf numFmtId="0" fontId="10" fillId="0" borderId="0" xfId="0" applyFont="1">
      <alignment vertical="center"/>
    </xf>
    <xf numFmtId="0" fontId="0" fillId="0" borderId="0" xfId="0" applyAlignment="1">
      <alignment horizontal="center" vertical="center"/>
    </xf>
    <xf numFmtId="176" fontId="0" fillId="0" borderId="0" xfId="0" applyNumberFormat="1">
      <alignment vertical="center"/>
    </xf>
    <xf numFmtId="178" fontId="0" fillId="0" borderId="1" xfId="0" applyNumberFormat="1" applyBorder="1" applyAlignment="1">
      <alignment horizontal="right" vertical="center"/>
    </xf>
    <xf numFmtId="177" fontId="0" fillId="8" borderId="1" xfId="0" applyNumberFormat="1" applyFill="1" applyBorder="1" applyAlignment="1">
      <alignment horizontal="right" vertical="center"/>
    </xf>
    <xf numFmtId="0" fontId="3" fillId="6" borderId="1" xfId="0" applyFont="1" applyFill="1" applyBorder="1">
      <alignment vertical="center"/>
    </xf>
    <xf numFmtId="176" fontId="3" fillId="6" borderId="1" xfId="0" applyNumberFormat="1" applyFont="1" applyFill="1" applyBorder="1">
      <alignment vertical="center"/>
    </xf>
    <xf numFmtId="0" fontId="3" fillId="2" borderId="1" xfId="0" applyFont="1" applyFill="1" applyBorder="1">
      <alignment vertical="center"/>
    </xf>
    <xf numFmtId="0" fontId="3" fillId="5" borderId="1" xfId="0" applyFont="1" applyFill="1" applyBorder="1">
      <alignment vertical="center"/>
    </xf>
    <xf numFmtId="178" fontId="0" fillId="7" borderId="1" xfId="0" applyNumberFormat="1" applyFill="1" applyBorder="1">
      <alignment vertical="center"/>
    </xf>
  </cellXfs>
  <cellStyles count="1">
    <cellStyle name="標準" xfId="0" builtinId="0"/>
  </cellStyles>
  <dxfs count="28">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B050"/>
      </font>
    </dxf>
    <dxf>
      <font>
        <color rgb="FF0070C0"/>
      </font>
    </dxf>
    <dxf>
      <font>
        <color rgb="FFFF0000"/>
      </font>
    </dxf>
    <dxf>
      <font>
        <color rgb="FF00B050"/>
      </font>
    </dxf>
    <dxf>
      <font>
        <color rgb="FFFF0000"/>
      </font>
    </dxf>
    <dxf>
      <font>
        <color theme="7"/>
      </font>
    </dxf>
    <dxf>
      <font>
        <color rgb="FF0070C0"/>
      </font>
    </dxf>
    <dxf>
      <font>
        <color rgb="FF00B050"/>
      </font>
    </dxf>
    <dxf>
      <font>
        <color rgb="FF00B050"/>
      </font>
    </dxf>
    <dxf>
      <font>
        <color theme="5"/>
      </font>
    </dxf>
    <dxf>
      <font>
        <color rgb="FFFF0000"/>
      </font>
    </dxf>
    <dxf>
      <font>
        <color rgb="FFFF0000"/>
      </font>
    </dxf>
    <dxf>
      <font>
        <color rgb="FFFF0000"/>
      </font>
    </dxf>
    <dxf>
      <font>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BF061-3832-44EC-8671-331FB40AB88A}">
  <dimension ref="A1:G51"/>
  <sheetViews>
    <sheetView tabSelected="1" workbookViewId="0">
      <selection activeCell="E2" sqref="E2"/>
    </sheetView>
  </sheetViews>
  <sheetFormatPr defaultRowHeight="18.75" x14ac:dyDescent="0.4"/>
  <cols>
    <col min="1" max="1" width="4" customWidth="1"/>
    <col min="2" max="2" width="33.25" customWidth="1"/>
    <col min="3" max="3" width="35.875" customWidth="1"/>
    <col min="4" max="4" width="2.5" hidden="1" customWidth="1"/>
    <col min="5" max="5" width="73.75" customWidth="1"/>
    <col min="6" max="6" width="2.875" customWidth="1"/>
    <col min="7" max="7" width="75.5" style="10" customWidth="1"/>
  </cols>
  <sheetData>
    <row r="1" spans="1:7" ht="25.5" x14ac:dyDescent="0.4">
      <c r="A1" s="1" t="s">
        <v>1</v>
      </c>
      <c r="E1" s="7" t="s">
        <v>186</v>
      </c>
    </row>
    <row r="3" spans="1:7" x14ac:dyDescent="0.4">
      <c r="A3" s="15" t="s">
        <v>45</v>
      </c>
    </row>
    <row r="4" spans="1:7" x14ac:dyDescent="0.4">
      <c r="B4" s="12" t="s">
        <v>36</v>
      </c>
    </row>
    <row r="5" spans="1:7" x14ac:dyDescent="0.4">
      <c r="B5" s="16" t="s">
        <v>49</v>
      </c>
    </row>
    <row r="6" spans="1:7" x14ac:dyDescent="0.4">
      <c r="B6" t="s">
        <v>25</v>
      </c>
    </row>
    <row r="7" spans="1:7" x14ac:dyDescent="0.4">
      <c r="B7" t="s">
        <v>170</v>
      </c>
    </row>
    <row r="9" spans="1:7" x14ac:dyDescent="0.4">
      <c r="A9" t="s">
        <v>48</v>
      </c>
      <c r="G9" s="10" t="s">
        <v>50</v>
      </c>
    </row>
    <row r="10" spans="1:7" ht="30" customHeight="1" x14ac:dyDescent="0.35">
      <c r="A10" s="19" t="s">
        <v>15</v>
      </c>
      <c r="B10" s="4"/>
      <c r="C10" s="4"/>
      <c r="D10" s="4"/>
      <c r="E10" s="5"/>
    </row>
    <row r="11" spans="1:7" ht="37.5" customHeight="1" x14ac:dyDescent="0.4">
      <c r="A11" s="3" t="s">
        <v>3</v>
      </c>
      <c r="B11" s="2" t="s">
        <v>23</v>
      </c>
      <c r="C11" s="13" t="s">
        <v>14</v>
      </c>
      <c r="D11" s="2">
        <f>IF(ISBLANK(C11),"",VALUE(LEFT(C11,1)))</f>
        <v>1</v>
      </c>
      <c r="E11" s="8" t="str" cm="1">
        <f t="array" ref="E11">_xlfn.IFS(C11="","",D11=1,"スズまたは銀のボートで梱包；　約50mg以上必要なときはホイルに包みプレス",D11=2,"スズまたは銀のカプセルに入れ、専用のプレス器具で圧着",D11=3,"粒が大きいと容器が破れてしまうので、粉砕して粉末に【→１番へ】",D11=4,"スズまたは銀のホイルに包みプレス；　ろ紙はガラス製；　赤色の付箋を貼る；　この手法ではろ過する溶液を定容しておき、天秤を使わずに絶対量で求める")</f>
        <v>スズまたは銀のボートで梱包；　約50mg以上必要なときはホイルに包みプレス</v>
      </c>
      <c r="G11" s="11" t="s">
        <v>101</v>
      </c>
    </row>
    <row r="12" spans="1:7" ht="37.5" customHeight="1" x14ac:dyDescent="0.4">
      <c r="A12" s="6" t="s">
        <v>4</v>
      </c>
      <c r="B12" s="2" t="s">
        <v>24</v>
      </c>
      <c r="C12" s="13" t="s">
        <v>184</v>
      </c>
      <c r="D12" s="2">
        <f>IF(ISBLANK(C12),"",VALUE(LEFT(C12,1)))</f>
        <v>1</v>
      </c>
      <c r="E12" s="8" t="str" cm="1">
        <f t="array" ref="E12">_xlfn.IFS(C12="","",D12=1,"H値を見ない場合でも、不均一にならないように十分な乾燥が必要",D12=2,"炭素100%に近い試料；　ケースに黄色の付箋を貼って内容物を記載",D12=3,"CHN元素が少ない試料、または炭酸塩や硝酸塩として含む試料；　ケースに赤色の付箋を貼って内容物を記載",D12=4,"火をつけて燃えないもの；　ケースに赤色の付箋を貼って内容物を記載；　H値を見ない場合でも、不均一にならないように十分な乾燥が必要")</f>
        <v>H値を見ない場合でも、不均一にならないように十分な乾燥が必要</v>
      </c>
      <c r="G12" s="11" t="s">
        <v>136</v>
      </c>
    </row>
    <row r="13" spans="1:7" ht="37.5" customHeight="1" x14ac:dyDescent="0.4">
      <c r="A13" s="6" t="s">
        <v>5</v>
      </c>
      <c r="B13" s="2" t="s">
        <v>2</v>
      </c>
      <c r="C13" s="13" t="s">
        <v>0</v>
      </c>
      <c r="D13" s="2">
        <f>IF(ISBLANK(C13),"",VALUE(LEFT(C13,1)))</f>
        <v>1</v>
      </c>
      <c r="E13" s="8" t="str" cm="1">
        <f t="array" ref="E13">_xlfn.IFS(C13="","",D13=1,"",D13=2,"天秤に置いて秤量値が増加し続ける場合は不可（CNS値が減少）【→3番に変更】",D13=3,"グローブバックまたはグローブボックスで調製し、素早く秤量する；　秤量後に空気に晒されて吸水すれば、H2Oの重量が増えてHのみが過大になる")</f>
        <v/>
      </c>
      <c r="G13" s="11" t="s">
        <v>56</v>
      </c>
    </row>
    <row r="14" spans="1:7" ht="37.5" customHeight="1" x14ac:dyDescent="0.4">
      <c r="A14" s="3" t="s">
        <v>6</v>
      </c>
      <c r="B14" s="2" t="s">
        <v>13</v>
      </c>
      <c r="C14" s="13" t="s">
        <v>10</v>
      </c>
      <c r="D14" s="2">
        <f>IF(ISBLANK(C14),"",VALUE(LEFT(C14,1)))</f>
        <v>1</v>
      </c>
      <c r="E14" s="8" t="str" cm="1">
        <f t="array" ref="E14">_xlfn.IFS(C14="","",D14=1,"",D14=2,"天秤に置いて秤量値が変化し続ける場合は不可（CNS値が増減）【→3番に変更】",D14=3,"担当者に相談；　グローブバックまたはグローブボックスで調製し、空気に晒さないようにする（酸化だけなら問題ない）")</f>
        <v/>
      </c>
      <c r="G14" s="11" t="s">
        <v>57</v>
      </c>
    </row>
    <row r="15" spans="1:7" ht="47.25" x14ac:dyDescent="0.4">
      <c r="A15" s="3" t="s">
        <v>7</v>
      </c>
      <c r="B15" s="2" t="s">
        <v>9</v>
      </c>
      <c r="C15" s="13" t="s">
        <v>185</v>
      </c>
      <c r="D15" s="2">
        <f>IF(ISBLANK(C15),"",VALUE(LEFT(C15,1)))</f>
        <v>3</v>
      </c>
      <c r="E15" s="8" t="str" cm="1">
        <f t="array" ref="E15">_xlfn.IFS(C15="","",D15=1,"",D15=2,"事前に火に晒すか、約1000℃のるつぼに落としたりして、燃焼試験を行う【→爆発性があれば3番】",D15=3,"測定を避ける；　やむを得ない場合は燃焼熱が低い，銀かアルミの容器を使い、なるべく少量で梱包。劣化していない充填管を使うように担当者に依頼")</f>
        <v>測定を避ける；　やむを得ない場合は燃焼熱が低い，銀かアルミの容器を使い、なるべく少量で梱包。劣化していない充填管を使うように担当者に依頼</v>
      </c>
      <c r="G15" s="11" t="s">
        <v>137</v>
      </c>
    </row>
    <row r="16" spans="1:7" ht="30" customHeight="1" x14ac:dyDescent="0.4">
      <c r="A16" s="19" t="s">
        <v>87</v>
      </c>
      <c r="B16" s="4"/>
      <c r="C16" s="14"/>
      <c r="D16" s="4"/>
      <c r="E16" s="20" t="s">
        <v>175</v>
      </c>
      <c r="G16" s="11"/>
    </row>
    <row r="17" spans="1:7" ht="78.75" x14ac:dyDescent="0.4">
      <c r="A17" s="3" t="s">
        <v>8</v>
      </c>
      <c r="B17" s="2" t="s">
        <v>164</v>
      </c>
      <c r="C17" s="13" t="s">
        <v>113</v>
      </c>
      <c r="D17" s="2">
        <f>IF(ISBLANK(C17),"",VALUE(LEFT(C17,1)))</f>
        <v>1</v>
      </c>
      <c r="E17" s="8" t="str" cm="1">
        <f t="array" ref="E17">_xlfn.IFS(C17="","",D17=1,"提出用ケースをCHN用に分ける；　通常はアセトアニリドを標準試料にして測定する；　Hを定量したいときは、同一か同程度のH値となる捨て焼き試料を1個追加する",D17=2,"提出用ケースをCHNS用に分ける；　通常はスフファニルアミドを標準試料にして測定する；　同一か同程度のS値となるような捨て焼き試料を２～４個追加で用意する")</f>
        <v>提出用ケースをCHN用に分ける；　通常はアセトアニリドを標準試料にして測定する；　Hを定量したいときは、同一か同程度のH値となる捨て焼き試料を1個追加する</v>
      </c>
      <c r="G17" s="11" t="s">
        <v>133</v>
      </c>
    </row>
    <row r="18" spans="1:7" ht="78.75" x14ac:dyDescent="0.4">
      <c r="A18" s="3" t="s">
        <v>11</v>
      </c>
      <c r="B18" s="2" t="s">
        <v>181</v>
      </c>
      <c r="C18" s="13" t="s">
        <v>174</v>
      </c>
      <c r="D18" s="2">
        <f>IF(ISBLANK(C18),"",VALUE(LEFT(C18,1)))</f>
        <v>1</v>
      </c>
      <c r="E18" s="8" t="str" cm="1">
        <f t="array" ref="E18">_xlfn.IFS(C18="","",D18=1,"",D18=2,"銀製容器でサンプルを梱包；　ケースに緑色の付箋を貼る；　個別対応となるので別途申込；　CHNS測定ではS値が合わない可能性が高い",D18=3,"個別相談であるが、カラムにダメージを与えるリスクが高いため、原則として受け入れていない：　重量を減らせば受入れ可能なこともあるが、測定精度は悪くなる",D18=4,"鉱物･無機物に不揮発性となって微量含む場合は試料による(たとえばフッ化マグネシウムは熱に安定で大丈夫）；　物性がわからないときは担当者に相談")</f>
        <v/>
      </c>
      <c r="G18" s="11" t="s">
        <v>182</v>
      </c>
    </row>
    <row r="19" spans="1:7" ht="47.25" x14ac:dyDescent="0.4">
      <c r="A19" s="3" t="s">
        <v>12</v>
      </c>
      <c r="B19" s="2" t="s">
        <v>42</v>
      </c>
      <c r="C19" s="13" t="s">
        <v>174</v>
      </c>
      <c r="D19" s="2">
        <f>IF(ISBLANK(C19),"",VALUE(LEFT(C19,1)))</f>
        <v>1</v>
      </c>
      <c r="E19" s="8" t="str" cm="1">
        <f t="array" ref="E19">_xlfn.IFS(C19="","",D19=1,"",D19=2,"銀製容器でサンプルを梱包；　ケースに緑色の付箋を貼る；　測定日当日の午前中までに用意；　含有率が高いときは個別申込みにする",D19=3,"鉱物･無機物に不揮発性となって微量含む場合は試料による(たとえばフッ化マグネシウムは熱に安定で大丈夫）；　物性がわからないときは担当者に相談")</f>
        <v/>
      </c>
      <c r="G19" s="11" t="s">
        <v>183</v>
      </c>
    </row>
    <row r="20" spans="1:7" ht="47.25" x14ac:dyDescent="0.4">
      <c r="A20" s="3" t="s">
        <v>16</v>
      </c>
      <c r="B20" s="2" t="s">
        <v>40</v>
      </c>
      <c r="C20" s="13" t="s">
        <v>174</v>
      </c>
      <c r="D20" s="2">
        <f>IF(ISBLANK(C20),"",VALUE(LEFT(C20,1)))</f>
        <v>1</v>
      </c>
      <c r="E20" s="8" t="str" cm="1">
        <f t="array" ref="E20">_xlfn.IFS(C20="","",D20=1,"",D20=2,"WO3で挟んで梱包するのが望ましい；　ケースに青色の付箋を貼る；　炭酸塩を生成しやすい条件や、硫黄やハロゲンを含む条件なら必須",D20=3,"必ずWO3を挟んで梱包；　ケースに青色の付箋を貼る；　測定後に装置を止めて灰を捨て、他の系統の試料の測定はしない")</f>
        <v/>
      </c>
      <c r="G20" s="11" t="s">
        <v>172</v>
      </c>
    </row>
    <row r="21" spans="1:7" ht="37.5" customHeight="1" x14ac:dyDescent="0.4">
      <c r="A21" s="3" t="s">
        <v>17</v>
      </c>
      <c r="B21" s="2" t="s">
        <v>38</v>
      </c>
      <c r="C21" s="13" t="s">
        <v>168</v>
      </c>
      <c r="D21" s="2">
        <f>IF(ISBLANK(C21),"",VALUE(LEFT(C21,1)))</f>
        <v>1</v>
      </c>
      <c r="E21" s="8" t="str" cm="1">
        <f t="array" ref="E21">_xlfn.IFS(C21="","",D21=1,"",D21=2,"ケースに赤い付箋を貼る；　Kの金属元素と同じ扱いでよいが、ポーラス系試料は積分を長めに取った方が無難",D21=3,"ケースに黄色の付箋を貼る；　WO3を添加した方がよいこともある")</f>
        <v/>
      </c>
      <c r="G21" s="11" t="s">
        <v>102</v>
      </c>
    </row>
    <row r="22" spans="1:7" ht="63" x14ac:dyDescent="0.4">
      <c r="A22" s="3" t="s">
        <v>18</v>
      </c>
      <c r="B22" s="2" t="s">
        <v>85</v>
      </c>
      <c r="C22" s="13" t="s">
        <v>174</v>
      </c>
      <c r="D22" s="2">
        <f t="shared" ref="D22" si="0">IF(ISBLANK(C22),"",VALUE(LEFT(C22,1)))</f>
        <v>1</v>
      </c>
      <c r="E22" s="8" t="str" cm="1">
        <f t="array" ref="E22">_xlfn.IFS(C22="","",D22=1,"",D22=2,"銀製容器で、WO3を添加してサンプルを梱包するのが望ましい；　銀ならケースに緑色の付箋を貼る；　測定日当日の午前中までに用意",D22=3,"銀製容器で、WO3を添加してサンプルを梱包；　ケースに緑色の付箋を貼る；　大量測定はできないので、他の試料と分けて個別に申し込む")</f>
        <v/>
      </c>
      <c r="G22" s="11" t="s">
        <v>173</v>
      </c>
    </row>
    <row r="23" spans="1:7" ht="56.25" customHeight="1" x14ac:dyDescent="0.4">
      <c r="A23" s="3" t="s">
        <v>26</v>
      </c>
      <c r="B23" s="9" t="s">
        <v>44</v>
      </c>
      <c r="C23" s="13" t="s">
        <v>174</v>
      </c>
      <c r="D23" s="2">
        <f>IF(ISBLANK(C23),"",VALUE(LEFT(C23,1)))</f>
        <v>1</v>
      </c>
      <c r="E23" s="8" t="str" cm="1">
        <f t="array" ref="E23">_xlfn.IFS(C23="","",D23=1,"",D23=2,"燃焼への影響は軽微と思われるが、硫黄やハロゲンを多く含むなら担当者に相談；　元素によっては炭酸塩とならないようにWO3の添加が推奨されるものもある",D23=3,"ケースに赤色の付箋を貼って金属名を記載；　硫黄やハロゲンを含むなら担当者に相談；　元素によっては炭酸塩とならないようにWO3の添加が推奨されるものもある")</f>
        <v/>
      </c>
      <c r="G23" s="11" t="s">
        <v>46</v>
      </c>
    </row>
    <row r="24" spans="1:7" ht="47.25" x14ac:dyDescent="0.4">
      <c r="A24" s="3" t="s">
        <v>29</v>
      </c>
      <c r="B24" s="9" t="s">
        <v>43</v>
      </c>
      <c r="C24" s="13" t="s">
        <v>174</v>
      </c>
      <c r="D24" s="2">
        <f>IF(ISBLANK(C24),"",VALUE(LEFT(C24,1)))</f>
        <v>1</v>
      </c>
      <c r="E24" s="8" t="str" cm="1">
        <f t="array" ref="E24">_xlfn.IFS(C24="","",D24=1,"",D24=2,"担当者に相談；　通常はWO3を試料と混ぜて梱包；　ケースに青色の付箋を貼って金属名を記載；　場合により他の試料と分けて個別に申込み")</f>
        <v/>
      </c>
      <c r="G24" s="11" t="s">
        <v>111</v>
      </c>
    </row>
    <row r="25" spans="1:7" ht="30" customHeight="1" x14ac:dyDescent="0.4">
      <c r="A25" s="19" t="s">
        <v>30</v>
      </c>
      <c r="B25" s="4"/>
      <c r="C25" s="14"/>
      <c r="D25" s="4"/>
      <c r="E25" s="20" t="s">
        <v>39</v>
      </c>
      <c r="G25" s="11"/>
    </row>
    <row r="26" spans="1:7" ht="78.75" x14ac:dyDescent="0.4">
      <c r="A26" s="3" t="s">
        <v>31</v>
      </c>
      <c r="B26" s="2" t="s">
        <v>167</v>
      </c>
      <c r="C26" s="13" t="s">
        <v>125</v>
      </c>
      <c r="D26" s="2">
        <f t="shared" ref="D26:D31" si="1">IF(ISBLANK(C26),"",VALUE(LEFT(C26,1)))</f>
        <v>1</v>
      </c>
      <c r="E26" s="8" t="str" cm="1">
        <f t="array" ref="E26">_xlfn.IFS(C26="","",D26=1,"",D26=2,"積分値の絶対量を増やすため、各元素の含有率が低いほどサンプル量が必要。ブランク測定（空の容器を作る）の併用も必要；　不明な点があれば相談")</f>
        <v/>
      </c>
      <c r="G26" s="11" t="s">
        <v>177</v>
      </c>
    </row>
    <row r="27" spans="1:7" ht="63" x14ac:dyDescent="0.4">
      <c r="A27" s="3" t="s">
        <v>32</v>
      </c>
      <c r="B27" s="2" t="s">
        <v>166</v>
      </c>
      <c r="C27" s="13" t="s">
        <v>127</v>
      </c>
      <c r="D27" s="2">
        <f t="shared" si="1"/>
        <v>1</v>
      </c>
      <c r="E27" s="8" t="str" cm="1">
        <f t="array" ref="E27">_xlfn.IFS(C27="","",D27=1,"",D27=2,"用意している標準試料ではCN同時分析の精度が悪いこともある。合わないなら標準試料を変えたり、個別に検量線を引いたりするなどの対策がある；　カフェイン＝1.7、チオウレア＝0.43",D27=3,"標準条件で概ね測定可能；　アセトアニリド＝6.9、スルファニルアミド＝2.6",D27=4,"測定条件の変更が必要なことがあり、必要に応じて担当者に相談")</f>
        <v/>
      </c>
      <c r="G27" s="11" t="s">
        <v>141</v>
      </c>
    </row>
    <row r="28" spans="1:7" ht="63" x14ac:dyDescent="0.4">
      <c r="A28" s="3" t="s">
        <v>33</v>
      </c>
      <c r="B28" s="2" t="s">
        <v>165</v>
      </c>
      <c r="C28" s="13" t="s">
        <v>126</v>
      </c>
      <c r="D28" s="2">
        <f t="shared" si="1"/>
        <v>1</v>
      </c>
      <c r="E28" s="8" t="str" cm="1">
        <f t="array" ref="E28">_xlfn.IFS(C28="","",D28=1,"硫黄を含まない標準試料を検量線に使った方が、結果が合いやすい",D28=2,"硫黄が過剰な試料は、スルファニルアミドでは合わないことがあり、標準試薬を変えた方が良いこともある；　チオウレア＝0.37",D28=3,"スルファニルアミドを標準試料に用いて、標準条件で概ね定量可能：　スルファニルアミド＝2.2",D28=4,"スルファニルアミドを標準試料として用いるとC値が合わない可能性がある：　Sが微量のときは、測定条件の変更が必要なことがあり、担当者に相談；　S値はH値にも影響を受けるため注意が必要")</f>
        <v>硫黄を含まない標準試料を検量線に使った方が、結果が合いやすい</v>
      </c>
      <c r="G28" s="11" t="s">
        <v>138</v>
      </c>
    </row>
    <row r="29" spans="1:7" ht="37.5" customHeight="1" x14ac:dyDescent="0.4">
      <c r="A29" s="3" t="s">
        <v>35</v>
      </c>
      <c r="B29" s="2" t="s">
        <v>27</v>
      </c>
      <c r="C29" s="13" t="s">
        <v>28</v>
      </c>
      <c r="D29" s="2">
        <f t="shared" si="1"/>
        <v>1</v>
      </c>
      <c r="E29" s="8" t="str" cm="1">
        <f t="array" ref="E29">_xlfn.IFS(C29="","",D29=1,"",D29=2,"不均一な試料は、ボールミルなどで十分に粉砕させておく；　測定回数を重ねて評価もできるが、不均一性を解消するだけの十分な試料を導入して定量する必要がある")</f>
        <v/>
      </c>
      <c r="G29" s="11" t="s">
        <v>47</v>
      </c>
    </row>
    <row r="30" spans="1:7" ht="126" x14ac:dyDescent="0.4">
      <c r="A30" s="3" t="s">
        <v>112</v>
      </c>
      <c r="B30" s="2" t="s">
        <v>163</v>
      </c>
      <c r="C30" s="13" t="s">
        <v>34</v>
      </c>
      <c r="D30" s="2">
        <f t="shared" si="1"/>
        <v>1</v>
      </c>
      <c r="E30" s="8" t="str" cm="1">
        <f t="array" ref="E30">_xlfn.IFS(C30="","",D30=1,"必要とする正確さ（accuracy）によっては、検量線を独自に作成して測定することもある。また、繰返し数は、真値との差を見るだけなら1回でも分析できるが、ブランク値のばらつき、試料の不均一性、秤量作業などの偶然誤差が含まれることを理解しておかなければならない。繰り返し測定を行えば偶然誤差によるばらつきは小さくなるが、系統誤差が含まれるときの結果は何度やっても真値には近づかない。測定をやり直すなら、試料の精製や測定条件などの根本的なところを検討する必要がある。",D30=2,"真値がわからない場合、繰返し1回では標準偏差のような基礎データがなく、偶然誤差によるエラーバー（信頼区間）の評価もわからないので、統計学的な評価では繰返し測定が推奨される。実験の目的にもよるが、元素分析はエラーバーの範囲がだいたいわかっているので、3回くらいでも実用には耐えうる（5回以上にすることもある）。一方、想定されるエラーバーよりも、はるかに大きい検体間の差や分布を求めるような多検体の分析であれば、少数でも問題はない。",D30=3,"検出限界以下であることだけを調べるのであれば、偶然誤差をあまり考える必要がなく、繰り返し測定が不要なことが多い。また、校正に用いる試料も量り取れないほどの水準になっており、検量線の正確さも重要な要素ではなくなる（ゼロ点を含めた近似的な検量線にすることもある）。その一方で、装置の安定化とブランク値の評価が最も重要となり、試料測定の他に、捨て焼きやブランク測定（秤量した空の容器を作る）の依頼が必要となることがある")</f>
        <v>必要とする正確さ（accuracy）によっては、検量線を独自に作成して測定することもある。また、繰返し数は、真値との差を見るだけなら1回でも分析できるが、ブランク値のばらつき、試料の不均一性、秤量作業などの偶然誤差が含まれることを理解しておかなければならない。繰り返し測定を行えば偶然誤差によるばらつきは小さくなるが、系統誤差が含まれるときの結果は何度やっても真値には近づかない。測定をやり直すなら、試料の精製や測定条件などの根本的なところを検討する必要がある。</v>
      </c>
      <c r="G30" s="11" t="s">
        <v>169</v>
      </c>
    </row>
    <row r="31" spans="1:7" ht="47.25" x14ac:dyDescent="0.4">
      <c r="A31" s="3" t="s">
        <v>180</v>
      </c>
      <c r="B31" s="2" t="s">
        <v>139</v>
      </c>
      <c r="C31" s="13" t="s">
        <v>55</v>
      </c>
      <c r="D31" s="2">
        <f t="shared" si="1"/>
        <v>1</v>
      </c>
      <c r="E31" s="8" t="str" cm="1">
        <f t="array" ref="E31">_xlfn.IFS(C31="","",D31=1,"ミクロ天秤（最小目盛 1µg、最大5gまで）またはウルトラミクロ天秤（最小目盛 0.1µg、最大2gまで）を使用",D31=2,"ミクロ天秤で精度よく秤量できるのは、3mg程度まで。特に1mg以下を秤量するときはウルトラミクロ天秤の使用を推奨")</f>
        <v>ミクロ天秤（最小目盛 1µg、最大5gまで）またはウルトラミクロ天秤（最小目盛 0.1µg、最大2gまで）を使用</v>
      </c>
      <c r="G31" s="11" t="s">
        <v>134</v>
      </c>
    </row>
    <row r="33" spans="1:7" x14ac:dyDescent="0.4">
      <c r="B33" t="s">
        <v>88</v>
      </c>
    </row>
    <row r="35" spans="1:7" x14ac:dyDescent="0.4">
      <c r="A35" t="s">
        <v>118</v>
      </c>
    </row>
    <row r="36" spans="1:7" x14ac:dyDescent="0.4">
      <c r="B36" t="s">
        <v>20</v>
      </c>
      <c r="C36" t="s">
        <v>51</v>
      </c>
    </row>
    <row r="37" spans="1:7" x14ac:dyDescent="0.4">
      <c r="B37" t="s">
        <v>22</v>
      </c>
      <c r="C37" t="s">
        <v>52</v>
      </c>
    </row>
    <row r="38" spans="1:7" x14ac:dyDescent="0.4">
      <c r="B38" t="s">
        <v>19</v>
      </c>
      <c r="C38" t="s">
        <v>53</v>
      </c>
    </row>
    <row r="39" spans="1:7" x14ac:dyDescent="0.4">
      <c r="B39" t="s">
        <v>21</v>
      </c>
      <c r="C39" t="s">
        <v>54</v>
      </c>
    </row>
    <row r="41" spans="1:7" x14ac:dyDescent="0.4">
      <c r="B41" t="s">
        <v>37</v>
      </c>
    </row>
    <row r="42" spans="1:7" x14ac:dyDescent="0.4">
      <c r="B42" t="s">
        <v>135</v>
      </c>
    </row>
    <row r="43" spans="1:7" x14ac:dyDescent="0.4">
      <c r="B43" t="s">
        <v>140</v>
      </c>
    </row>
    <row r="46" spans="1:7" x14ac:dyDescent="0.4">
      <c r="A46" t="s">
        <v>114</v>
      </c>
      <c r="G46"/>
    </row>
    <row r="47" spans="1:7" x14ac:dyDescent="0.4">
      <c r="B47" t="s">
        <v>115</v>
      </c>
      <c r="G47"/>
    </row>
    <row r="48" spans="1:7" x14ac:dyDescent="0.4">
      <c r="B48" t="s">
        <v>119</v>
      </c>
      <c r="G48"/>
    </row>
    <row r="49" spans="2:7" x14ac:dyDescent="0.4">
      <c r="B49" t="s">
        <v>176</v>
      </c>
      <c r="G49"/>
    </row>
    <row r="50" spans="2:7" x14ac:dyDescent="0.4">
      <c r="B50" t="s">
        <v>116</v>
      </c>
      <c r="G50"/>
    </row>
    <row r="51" spans="2:7" x14ac:dyDescent="0.4">
      <c r="B51" t="s">
        <v>117</v>
      </c>
      <c r="G51"/>
    </row>
  </sheetData>
  <phoneticPr fontId="1"/>
  <conditionalFormatting sqref="D22">
    <cfRule type="expression" dxfId="27" priority="4">
      <formula>$D$19=2</formula>
    </cfRule>
  </conditionalFormatting>
  <conditionalFormatting sqref="E11">
    <cfRule type="expression" dxfId="26" priority="12">
      <formula>$D$11=4</formula>
    </cfRule>
  </conditionalFormatting>
  <conditionalFormatting sqref="E12">
    <cfRule type="expression" dxfId="25" priority="5">
      <formula>$D$12=4</formula>
    </cfRule>
    <cfRule type="expression" dxfId="24" priority="13">
      <formula>$D$12=3</formula>
    </cfRule>
    <cfRule type="expression" dxfId="23" priority="14">
      <formula>$D$12=2</formula>
    </cfRule>
  </conditionalFormatting>
  <conditionalFormatting sqref="E18">
    <cfRule type="expression" dxfId="22" priority="1">
      <formula>$D$18=2</formula>
    </cfRule>
  </conditionalFormatting>
  <conditionalFormatting sqref="E19">
    <cfRule type="expression" dxfId="21" priority="15">
      <formula>$D$19=2</formula>
    </cfRule>
  </conditionalFormatting>
  <conditionalFormatting sqref="E20">
    <cfRule type="expression" dxfId="20" priority="16">
      <formula>$D$20&gt;1</formula>
    </cfRule>
  </conditionalFormatting>
  <conditionalFormatting sqref="E21">
    <cfRule type="expression" dxfId="19" priority="17">
      <formula>$D$21=3</formula>
    </cfRule>
    <cfRule type="expression" dxfId="18" priority="18">
      <formula>$D$21=2</formula>
    </cfRule>
  </conditionalFormatting>
  <conditionalFormatting sqref="E22">
    <cfRule type="expression" dxfId="17" priority="3">
      <formula>$D$22&gt;1</formula>
    </cfRule>
  </conditionalFormatting>
  <conditionalFormatting sqref="E23">
    <cfRule type="expression" dxfId="16" priority="20">
      <formula>$D$23=3</formula>
    </cfRule>
  </conditionalFormatting>
  <conditionalFormatting sqref="E24">
    <cfRule type="expression" dxfId="15" priority="19">
      <formula>$D$24=2</formula>
    </cfRule>
  </conditionalFormatting>
  <conditionalFormatting sqref="E26:E31">
    <cfRule type="expression" dxfId="14" priority="6">
      <formula>$D$19=2</formula>
    </cfRule>
  </conditionalFormatting>
  <dataValidations count="20">
    <dataValidation type="list" allowBlank="1" showInputMessage="1" showErrorMessage="1" errorTitle="リストにない文字列が入力されました。" sqref="C13" xr:uid="{62553F4A-E5A9-4C4C-8307-66E9EE1A898C}">
      <formula1>"1.吸湿性なし,2.軽い吸湿性,3.強い吸湿性（潮解性）"</formula1>
    </dataValidation>
    <dataValidation type="list" allowBlank="1" showInputMessage="1" showErrorMessage="1" sqref="C19" xr:uid="{EE0CA8D8-A578-4C6A-B90E-2428F4BC276E}">
      <formula1>"1.含まない（10µg/個 未満）,2.含む（10µg以上）,3.鉱物等にハロゲンを微量含む"</formula1>
    </dataValidation>
    <dataValidation type="list" allowBlank="1" showInputMessage="1" showErrorMessage="1" sqref="C21" xr:uid="{483A8638-F0ED-4E2A-919E-4DE502B47DB2}">
      <formula1>"1.含まない（他項目に該当しない）,2.無機元素（SiO2）を Si換算で100µg/個 以上含む,3.有機ケイ素化合物でSi 10µg/個 以上含む"</formula1>
    </dataValidation>
    <dataValidation type="list" allowBlank="1" showInputMessage="1" showErrorMessage="1" sqref="C24" xr:uid="{CA6BC3CF-135F-491B-8BF0-3CFD8F4AFEFE}">
      <formula1>"1.含まない（10µg/個 未満）,2.含む（10µg/個 以上）"</formula1>
    </dataValidation>
    <dataValidation allowBlank="1" showInputMessage="1" showErrorMessage="1" errorTitle="リストにない文字列が入力されました。" sqref="D11:D15 D26:D31 D17:D24" xr:uid="{D901A82E-B157-4DC7-9633-0C5EDD6E85A4}"/>
    <dataValidation type="list" allowBlank="1" showInputMessage="1" showErrorMessage="1" errorTitle="リストにない文字列が入力されました。" sqref="C14" xr:uid="{A00DB971-C447-4485-B723-5658EC9CEB35}">
      <formula1>"1.自己反応なし,2.ゆっくり反応する,3.急速に反応する"</formula1>
    </dataValidation>
    <dataValidation type="list" allowBlank="1" showInputMessage="1" showErrorMessage="1" errorTitle="リストにない文字列が入力されました。" sqref="C15" xr:uid="{399299B2-8485-43CC-946E-91461F1EA0A0}">
      <formula1>"1.爆発性なし,2.爆発性の懸念あり,3.爆発性あり"</formula1>
    </dataValidation>
    <dataValidation type="list" allowBlank="1" showInputMessage="1" showErrorMessage="1" sqref="C13:C15" xr:uid="{2408183C-6403-4ED1-AFA7-E29F0C810C31}">
      <formula1>"1.粉末,2.液体、ゲル,3.固形物、砂礫,4.ろ過捕集物"</formula1>
    </dataValidation>
    <dataValidation type="list" allowBlank="1" showInputMessage="1" showErrorMessage="1" sqref="C12" xr:uid="{525DF120-2DFF-453A-9608-3FC2D658605C}">
      <formula1>"1.可燃性（有機化合物・医薬品・植物・乾燥食品）,2.難燃性（カーボン・コークス・重油等）,3.不燃性（セラミックス・砂礫等）,4.混合物（堆積物等）"</formula1>
    </dataValidation>
    <dataValidation type="list" allowBlank="1" showInputMessage="1" showErrorMessage="1" sqref="C12" xr:uid="{654EE0CD-57A6-4B76-9A0F-3183C2C364F9}">
      <formula1>"1.可燃性あり（有機物、植物等）,2.難燃性（カーボン材料、コークス等）,3.不燃性（セラミックス、砂礫等）"</formula1>
    </dataValidation>
    <dataValidation type="list" allowBlank="1" showInputMessage="1" showErrorMessage="1" sqref="C29" xr:uid="{BC7B3894-027C-4DD2-B0EB-135547D57692}">
      <formula1>"1.見た目で均一（ムラがない）,2.見た目で不均一"</formula1>
    </dataValidation>
    <dataValidation type="list" allowBlank="1" showInputMessage="1" showErrorMessage="1" sqref="C26" xr:uid="{957CFB45-2DFA-456C-9539-8FDFA90180BF}">
      <formula1>"1.測定したい各元素（CHNS)が0.3%以上,2.測定したい各元素（CHNS)が0.3%未満"</formula1>
    </dataValidation>
    <dataValidation type="list" allowBlank="1" showInputMessage="1" showErrorMessage="1" sqref="C27" xr:uid="{F1C90AAF-EB7F-4D14-91A4-91B37988BFD7}">
      <formula1>"1.N元素を含まない（定量しない）,2.C/Nが2未満（N過剰）,3.C/Nが2以上50未満,4.C/Nが50以上（N微量）"</formula1>
    </dataValidation>
    <dataValidation type="list" allowBlank="1" showInputMessage="1" showErrorMessage="1" sqref="C28" xr:uid="{D9758D1B-3F22-40DD-A072-91642193819C}">
      <formula1>"1.S元素を含まない（定量しない）,2.C/Sが2未満（S過剰）,3.C/Sが2以上50未満,4.C/Sが50以上（S微量）"</formula1>
    </dataValidation>
    <dataValidation type="list" allowBlank="1" showInputMessage="1" showErrorMessage="1" sqref="C30" xr:uid="{11DEA90E-A6E0-4133-880B-08BA98066033}">
      <formula1>"1.真値（理論値）が計算できる,2.真値（理論値）が計算できない,3.微量測定で検出限界以下であることを判定したい"</formula1>
    </dataValidation>
    <dataValidation type="list" allowBlank="1" showInputMessage="1" showErrorMessage="1" sqref="C31" xr:uid="{102950C9-4A26-42EA-B418-B7D58A42A798}">
      <formula1>"1.[測定回数+1]×3mg以上ある,2.[測定回数+1]×3mg未満しかない"</formula1>
    </dataValidation>
    <dataValidation type="list" allowBlank="1" showInputMessage="1" showErrorMessage="1" sqref="C20 C22:C23" xr:uid="{0FE3DC79-C607-4992-A97D-145252F59498}">
      <formula1>"1.含まない（10µg/個 未満）,2.微量（10～100µg/個）,3.含む（100µg/個 以上）"</formula1>
    </dataValidation>
    <dataValidation type="list" allowBlank="1" showInputMessage="1" showErrorMessage="1" sqref="C17" xr:uid="{D25A9335-CA86-4692-A843-1628A254D3BC}">
      <formula1>"1.含まない（定量しない）,2.含む（定量したい）"</formula1>
    </dataValidation>
    <dataValidation type="list" allowBlank="1" showInputMessage="1" showErrorMessage="1" sqref="C11" xr:uid="{2502738C-AF0F-40BA-99F9-CBD054F20F7C}">
      <formula1>"1.粉末,2.液体、オイル状,3.固形物、砂礫,4.ろ過捕集物"</formula1>
    </dataValidation>
    <dataValidation type="list" allowBlank="1" showInputMessage="1" showErrorMessage="1" sqref="C18" xr:uid="{CABD0CB0-7DDC-4A07-8F6D-ACFB6F235728}">
      <formula1>"1.含まない（10µg/個 未満）,2.微量（10µg～100µg/個）,3.含む（100µg/個 以上）,4.鉱物等にフッ素を微量含む"</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4A884-5D07-49DB-A4BF-607ECC18D3EC}">
  <dimension ref="A1:J81"/>
  <sheetViews>
    <sheetView workbookViewId="0">
      <selection activeCell="A5" sqref="A5"/>
    </sheetView>
  </sheetViews>
  <sheetFormatPr defaultRowHeight="18.75" x14ac:dyDescent="0.4"/>
  <cols>
    <col min="1" max="1" width="11.875" customWidth="1"/>
    <col min="2" max="2" width="18" customWidth="1"/>
    <col min="8" max="8" width="12.5" customWidth="1"/>
    <col min="9" max="9" width="28.375" customWidth="1"/>
  </cols>
  <sheetData>
    <row r="1" spans="1:7" ht="25.5" x14ac:dyDescent="0.4">
      <c r="A1" s="1" t="s">
        <v>123</v>
      </c>
      <c r="E1" s="7"/>
      <c r="G1" s="10"/>
    </row>
    <row r="3" spans="1:7" x14ac:dyDescent="0.4">
      <c r="A3" t="s">
        <v>121</v>
      </c>
    </row>
    <row r="4" spans="1:7" x14ac:dyDescent="0.4">
      <c r="B4" t="s">
        <v>142</v>
      </c>
    </row>
    <row r="5" spans="1:7" x14ac:dyDescent="0.4">
      <c r="B5" s="16" t="s">
        <v>89</v>
      </c>
    </row>
    <row r="6" spans="1:7" x14ac:dyDescent="0.4">
      <c r="B6" s="16" t="s">
        <v>83</v>
      </c>
    </row>
    <row r="8" spans="1:7" x14ac:dyDescent="0.4">
      <c r="B8" t="s">
        <v>90</v>
      </c>
    </row>
    <row r="9" spans="1:7" x14ac:dyDescent="0.4">
      <c r="B9" t="s">
        <v>91</v>
      </c>
    </row>
    <row r="10" spans="1:7" x14ac:dyDescent="0.4">
      <c r="B10" t="s">
        <v>92</v>
      </c>
    </row>
    <row r="12" spans="1:7" x14ac:dyDescent="0.4">
      <c r="B12" t="s">
        <v>93</v>
      </c>
    </row>
    <row r="13" spans="1:7" x14ac:dyDescent="0.4">
      <c r="B13" t="s">
        <v>79</v>
      </c>
    </row>
    <row r="14" spans="1:7" x14ac:dyDescent="0.4">
      <c r="B14" t="s">
        <v>99</v>
      </c>
    </row>
    <row r="15" spans="1:7" x14ac:dyDescent="0.4">
      <c r="B15" t="s">
        <v>161</v>
      </c>
    </row>
    <row r="17" spans="1:10" x14ac:dyDescent="0.4">
      <c r="B17" t="s">
        <v>146</v>
      </c>
    </row>
    <row r="18" spans="1:10" x14ac:dyDescent="0.4">
      <c r="B18" t="s">
        <v>145</v>
      </c>
    </row>
    <row r="20" spans="1:10" x14ac:dyDescent="0.4">
      <c r="A20" s="18"/>
      <c r="B20" s="18"/>
      <c r="C20" s="18"/>
      <c r="D20" s="18"/>
      <c r="E20" s="18"/>
      <c r="F20" s="18"/>
      <c r="G20" s="18"/>
      <c r="H20" s="18"/>
      <c r="I20" s="18"/>
      <c r="J20" s="18"/>
    </row>
    <row r="22" spans="1:10" x14ac:dyDescent="0.4">
      <c r="A22" t="s">
        <v>147</v>
      </c>
    </row>
    <row r="23" spans="1:10" x14ac:dyDescent="0.4">
      <c r="A23">
        <v>1</v>
      </c>
      <c r="B23" t="s">
        <v>81</v>
      </c>
    </row>
    <row r="24" spans="1:10" x14ac:dyDescent="0.4">
      <c r="A24">
        <v>2</v>
      </c>
      <c r="B24" t="s">
        <v>82</v>
      </c>
    </row>
    <row r="25" spans="1:10" x14ac:dyDescent="0.4">
      <c r="A25">
        <v>3</v>
      </c>
      <c r="B25" t="s">
        <v>80</v>
      </c>
    </row>
    <row r="26" spans="1:10" x14ac:dyDescent="0.4">
      <c r="B26" t="s">
        <v>171</v>
      </c>
    </row>
    <row r="29" spans="1:10" x14ac:dyDescent="0.4">
      <c r="C29" t="s">
        <v>60</v>
      </c>
      <c r="D29" t="s">
        <v>59</v>
      </c>
      <c r="E29" t="s">
        <v>61</v>
      </c>
      <c r="F29" t="s">
        <v>62</v>
      </c>
      <c r="G29" t="s">
        <v>63</v>
      </c>
      <c r="H29" t="s">
        <v>64</v>
      </c>
    </row>
    <row r="30" spans="1:10" x14ac:dyDescent="0.4">
      <c r="A30" t="s">
        <v>71</v>
      </c>
      <c r="B30" s="29" t="s">
        <v>58</v>
      </c>
      <c r="C30" cm="1">
        <f t="array" ref="C30">_xlfn.IFS($B30="Sulfanilamide",41.85,$B30="Acetanilide",71.09,$B30="Caffeine",49.48)</f>
        <v>41.85</v>
      </c>
      <c r="D30" cm="1">
        <f t="array" ref="D30">_xlfn.IFS($B30="Sulfanilamide",4.68,$B30="Acetanilide",6.71,$B30="Caffeine",5.19)</f>
        <v>4.68</v>
      </c>
      <c r="E30" cm="1">
        <f t="array" ref="E30">_xlfn.IFS($B30="Sulfanilamide",16.27,$B30="Acetanilide",10.36,$B30="Caffeine",28.85)</f>
        <v>16.27</v>
      </c>
      <c r="F30" cm="1">
        <f t="array" ref="F30">_xlfn.IFS($B30="Sulfanilamide",18.58,$B30="Acetanilide",11.84,$B30="Caffeine",16.48)</f>
        <v>18.579999999999998</v>
      </c>
      <c r="G30" cm="1">
        <f t="array" ref="G30">_xlfn.IFS($B30="Sulfanilamide",18.62,$B30="Acetanilide",0,$B30="Caffeine",0)</f>
        <v>18.62</v>
      </c>
      <c r="H30">
        <f>SUM(C30:G30)</f>
        <v>100</v>
      </c>
    </row>
    <row r="32" spans="1:10" x14ac:dyDescent="0.4">
      <c r="B32" t="s">
        <v>70</v>
      </c>
      <c r="C32" t="s">
        <v>65</v>
      </c>
      <c r="D32" t="s">
        <v>66</v>
      </c>
      <c r="E32" t="s">
        <v>67</v>
      </c>
      <c r="F32" t="s">
        <v>68</v>
      </c>
      <c r="G32" t="s">
        <v>69</v>
      </c>
    </row>
    <row r="33" spans="1:9" x14ac:dyDescent="0.4">
      <c r="B33" s="30">
        <v>2</v>
      </c>
      <c r="C33" s="17">
        <f>$B33*C$30/$H$30</f>
        <v>0.83700000000000008</v>
      </c>
      <c r="D33" s="17">
        <f t="shared" ref="D33:G33" si="0">$B33*D$30/$H$30</f>
        <v>9.3599999999999989E-2</v>
      </c>
      <c r="E33" s="17">
        <f t="shared" si="0"/>
        <v>0.32539999999999997</v>
      </c>
      <c r="F33" s="17">
        <f t="shared" si="0"/>
        <v>0.37159999999999999</v>
      </c>
      <c r="G33" s="17">
        <f t="shared" si="0"/>
        <v>0.37240000000000001</v>
      </c>
    </row>
    <row r="35" spans="1:9" x14ac:dyDescent="0.4">
      <c r="C35" t="s">
        <v>60</v>
      </c>
      <c r="D35" t="s">
        <v>59</v>
      </c>
      <c r="E35" t="s">
        <v>61</v>
      </c>
      <c r="F35" t="s">
        <v>62</v>
      </c>
      <c r="G35" t="s">
        <v>63</v>
      </c>
    </row>
    <row r="36" spans="1:9" x14ac:dyDescent="0.4">
      <c r="A36" t="s">
        <v>78</v>
      </c>
      <c r="B36" s="31" t="s">
        <v>77</v>
      </c>
      <c r="C36" s="32">
        <v>41.61</v>
      </c>
      <c r="D36" s="32">
        <v>4.07</v>
      </c>
      <c r="E36" s="32">
        <v>8.09</v>
      </c>
      <c r="F36" s="32">
        <v>27.71</v>
      </c>
      <c r="G36" s="32">
        <v>18.510000000000002</v>
      </c>
      <c r="H36">
        <f>SUM(C36:G36)</f>
        <v>99.99</v>
      </c>
    </row>
    <row r="38" spans="1:9" x14ac:dyDescent="0.4">
      <c r="C38" s="7" t="s">
        <v>72</v>
      </c>
      <c r="H38" s="22">
        <f>C$33/C$36*100</f>
        <v>2.01153568853641</v>
      </c>
      <c r="I38" t="s">
        <v>73</v>
      </c>
    </row>
    <row r="39" spans="1:9" x14ac:dyDescent="0.4">
      <c r="D39" s="7" t="s">
        <v>72</v>
      </c>
      <c r="H39" s="22">
        <f>D$33/D$36*100</f>
        <v>2.2997542997542992</v>
      </c>
      <c r="I39" t="s">
        <v>74</v>
      </c>
    </row>
    <row r="40" spans="1:9" x14ac:dyDescent="0.4">
      <c r="E40" s="7" t="s">
        <v>72</v>
      </c>
      <c r="H40" s="22">
        <f>E$33/E$36*100</f>
        <v>4.0222496909765137</v>
      </c>
      <c r="I40" t="s">
        <v>75</v>
      </c>
    </row>
    <row r="41" spans="1:9" x14ac:dyDescent="0.4">
      <c r="G41" s="7" t="s">
        <v>72</v>
      </c>
      <c r="H41" s="22">
        <f>IF(G33*G36=0,"測定不能",G$33/G$36*100)</f>
        <v>2.0118854673149649</v>
      </c>
      <c r="I41" t="s">
        <v>76</v>
      </c>
    </row>
    <row r="42" spans="1:9" x14ac:dyDescent="0.4">
      <c r="H42" s="23"/>
    </row>
    <row r="43" spans="1:9" x14ac:dyDescent="0.4">
      <c r="H43" s="22">
        <f>IF(G33*G36=0,(MAX(H38,H39,H40)+MIN(H38,H39,H40))/2,(MAX(H38,H39,H40,H41)+MIN(H38,H39,H40,H41))/2)</f>
        <v>3.0168926897564621</v>
      </c>
      <c r="I43" t="s">
        <v>100</v>
      </c>
    </row>
    <row r="44" spans="1:9" x14ac:dyDescent="0.4">
      <c r="H44" t="s">
        <v>122</v>
      </c>
    </row>
    <row r="45" spans="1:9" x14ac:dyDescent="0.4">
      <c r="A45" s="18"/>
      <c r="B45" s="18"/>
      <c r="C45" s="18"/>
      <c r="D45" s="18"/>
      <c r="E45" s="18"/>
      <c r="F45" s="18"/>
      <c r="G45" s="18"/>
      <c r="H45" s="18"/>
      <c r="I45" s="18"/>
    </row>
    <row r="47" spans="1:9" x14ac:dyDescent="0.4">
      <c r="A47" t="s">
        <v>148</v>
      </c>
    </row>
    <row r="48" spans="1:9" x14ac:dyDescent="0.4">
      <c r="B48" t="s">
        <v>187</v>
      </c>
    </row>
    <row r="49" spans="1:8" x14ac:dyDescent="0.4">
      <c r="B49" t="s">
        <v>143</v>
      </c>
    </row>
    <row r="50" spans="1:8" x14ac:dyDescent="0.4">
      <c r="B50" t="s">
        <v>188</v>
      </c>
    </row>
    <row r="51" spans="1:8" x14ac:dyDescent="0.4">
      <c r="B51" t="s">
        <v>189</v>
      </c>
    </row>
    <row r="53" spans="1:8" x14ac:dyDescent="0.4">
      <c r="B53" t="s">
        <v>84</v>
      </c>
    </row>
    <row r="54" spans="1:8" x14ac:dyDescent="0.4">
      <c r="B54" t="s">
        <v>120</v>
      </c>
    </row>
    <row r="55" spans="1:8" x14ac:dyDescent="0.4">
      <c r="B55" t="s">
        <v>144</v>
      </c>
    </row>
    <row r="58" spans="1:8" x14ac:dyDescent="0.4">
      <c r="A58" s="24" t="s">
        <v>152</v>
      </c>
    </row>
    <row r="59" spans="1:8" x14ac:dyDescent="0.4">
      <c r="A59" s="24"/>
    </row>
    <row r="60" spans="1:8" x14ac:dyDescent="0.4">
      <c r="A60" s="24"/>
      <c r="B60" t="s">
        <v>179</v>
      </c>
    </row>
    <row r="61" spans="1:8" x14ac:dyDescent="0.4">
      <c r="A61" s="24"/>
    </row>
    <row r="62" spans="1:8" x14ac:dyDescent="0.4">
      <c r="C62" t="s">
        <v>60</v>
      </c>
      <c r="D62" t="s">
        <v>59</v>
      </c>
      <c r="E62" t="s">
        <v>61</v>
      </c>
      <c r="F62" t="s">
        <v>62</v>
      </c>
      <c r="G62" t="s">
        <v>63</v>
      </c>
      <c r="H62" t="s">
        <v>64</v>
      </c>
    </row>
    <row r="63" spans="1:8" x14ac:dyDescent="0.4">
      <c r="A63" t="s">
        <v>71</v>
      </c>
      <c r="B63" s="29" t="s">
        <v>149</v>
      </c>
      <c r="C63" cm="1">
        <f t="array" ref="C63">_xlfn.IFS($B63="Sulfanilamide",41.85,$B63="Acetanilide",71.09,$B63="Caffeine",49.48)</f>
        <v>71.09</v>
      </c>
      <c r="D63" cm="1">
        <f t="array" ref="D63">_xlfn.IFS($B63="Sulfanilamide",4.68,$B63="Acetanilide",6.71,$B63="Caffeine",5.19)</f>
        <v>6.71</v>
      </c>
      <c r="E63" cm="1">
        <f t="array" ref="E63">_xlfn.IFS($B63="Sulfanilamide",16.27,$B63="Acetanilide",10.36,$B63="Caffeine",28.85)</f>
        <v>10.36</v>
      </c>
      <c r="F63" cm="1">
        <f t="array" ref="F63">_xlfn.IFS($B63="Sulfanilamide",18.58,$B63="Acetanilide",11.84,$B63="Caffeine",16.48)</f>
        <v>11.84</v>
      </c>
      <c r="G63" cm="1">
        <f t="array" ref="G63">_xlfn.IFS($B63="Sulfanilamide",18.62,$B63="Acetanilide",0,$B63="Caffeine",0)</f>
        <v>0</v>
      </c>
      <c r="H63">
        <f>SUM(C63:G63)</f>
        <v>100</v>
      </c>
    </row>
    <row r="65" spans="1:9" x14ac:dyDescent="0.4">
      <c r="B65" t="s">
        <v>154</v>
      </c>
      <c r="D65" s="25"/>
    </row>
    <row r="66" spans="1:9" x14ac:dyDescent="0.4">
      <c r="B66" s="30">
        <v>0.5</v>
      </c>
      <c r="C66" s="33">
        <f>C$63*$B66/100</f>
        <v>0.35545000000000004</v>
      </c>
      <c r="D66" s="33">
        <f t="shared" ref="D66:G67" si="1">D$63*$B66/100</f>
        <v>3.3549999999999996E-2</v>
      </c>
      <c r="E66" s="33">
        <f t="shared" si="1"/>
        <v>5.1799999999999999E-2</v>
      </c>
      <c r="F66" s="33">
        <f t="shared" si="1"/>
        <v>5.9200000000000003E-2</v>
      </c>
      <c r="G66" s="33">
        <f t="shared" si="1"/>
        <v>0</v>
      </c>
      <c r="H66" s="25" t="s">
        <v>150</v>
      </c>
    </row>
    <row r="67" spans="1:9" x14ac:dyDescent="0.4">
      <c r="A67" s="24"/>
      <c r="B67" s="30">
        <v>6</v>
      </c>
      <c r="C67" s="33">
        <f>C$63*$B67/100</f>
        <v>4.2654000000000005</v>
      </c>
      <c r="D67" s="33">
        <f t="shared" si="1"/>
        <v>0.40259999999999996</v>
      </c>
      <c r="E67" s="33">
        <f t="shared" si="1"/>
        <v>0.62159999999999993</v>
      </c>
      <c r="F67" s="33">
        <f t="shared" si="1"/>
        <v>0.71039999999999992</v>
      </c>
      <c r="G67" s="33">
        <f t="shared" si="1"/>
        <v>0</v>
      </c>
      <c r="H67" s="25" t="s">
        <v>151</v>
      </c>
    </row>
    <row r="68" spans="1:9" x14ac:dyDescent="0.4">
      <c r="A68" s="24"/>
      <c r="B68" s="26"/>
    </row>
    <row r="70" spans="1:9" x14ac:dyDescent="0.4">
      <c r="C70" t="s">
        <v>60</v>
      </c>
      <c r="D70" t="s">
        <v>59</v>
      </c>
      <c r="E70" t="s">
        <v>61</v>
      </c>
      <c r="F70" t="s">
        <v>62</v>
      </c>
      <c r="G70" t="s">
        <v>63</v>
      </c>
    </row>
    <row r="71" spans="1:9" x14ac:dyDescent="0.4">
      <c r="A71" t="s">
        <v>78</v>
      </c>
      <c r="B71" s="31" t="s">
        <v>153</v>
      </c>
      <c r="C71" s="32">
        <v>49.48</v>
      </c>
      <c r="D71" s="32">
        <v>5.19</v>
      </c>
      <c r="E71" s="32">
        <v>28.85</v>
      </c>
      <c r="F71" s="32">
        <v>16.48</v>
      </c>
      <c r="G71" s="32">
        <v>0</v>
      </c>
      <c r="H71">
        <f>SUM(C71:G71)</f>
        <v>100</v>
      </c>
    </row>
    <row r="73" spans="1:9" x14ac:dyDescent="0.4">
      <c r="C73" s="27">
        <f t="shared" ref="C73:E75" si="2">C$71*$H73/100</f>
        <v>2.3104250000000004</v>
      </c>
      <c r="D73" s="27">
        <f t="shared" si="2"/>
        <v>0.24234247675828624</v>
      </c>
      <c r="E73" s="27">
        <f t="shared" si="2"/>
        <v>1.3471253284155216</v>
      </c>
      <c r="F73" s="27"/>
      <c r="G73" s="27">
        <f>G$71*$H73/100</f>
        <v>0</v>
      </c>
      <c r="H73" s="22">
        <f>AVERAGE(C$66:C$67)/C$71*100</f>
        <v>4.6694118835893299</v>
      </c>
      <c r="I73" t="s">
        <v>156</v>
      </c>
    </row>
    <row r="74" spans="1:9" x14ac:dyDescent="0.4">
      <c r="C74" s="27">
        <f t="shared" si="2"/>
        <v>2.0790657032755293</v>
      </c>
      <c r="D74" s="27">
        <f t="shared" si="2"/>
        <v>0.21807499999999996</v>
      </c>
      <c r="E74" s="27">
        <f t="shared" si="2"/>
        <v>1.2122280828516376</v>
      </c>
      <c r="F74" s="27"/>
      <c r="G74" s="27">
        <f>G$71*$H74/100</f>
        <v>0</v>
      </c>
      <c r="H74" s="22">
        <f>AVERAGE(D$66:D$67)/D$71*100</f>
        <v>4.2018304431599223</v>
      </c>
      <c r="I74" t="s">
        <v>157</v>
      </c>
    </row>
    <row r="75" spans="1:9" x14ac:dyDescent="0.4">
      <c r="C75" s="27">
        <f t="shared" si="2"/>
        <v>0.57746675909878664</v>
      </c>
      <c r="D75" s="27">
        <f t="shared" si="2"/>
        <v>6.0570987868284215E-2</v>
      </c>
      <c r="E75" s="27">
        <f t="shared" si="2"/>
        <v>0.33669999999999994</v>
      </c>
      <c r="F75" s="27"/>
      <c r="G75" s="27">
        <f>G$71*$H75/100</f>
        <v>0</v>
      </c>
      <c r="H75" s="22">
        <f>AVERAGE(E$66:E$67)/E$71*100</f>
        <v>1.1670710571923741</v>
      </c>
      <c r="I75" t="s">
        <v>158</v>
      </c>
    </row>
    <row r="76" spans="1:9" x14ac:dyDescent="0.4">
      <c r="C76" s="27" t="str">
        <f>IF($H76="測定不能","－",C$71*$H76/100)</f>
        <v>－</v>
      </c>
      <c r="D76" s="27" t="str">
        <f>IF($H76="測定不能","－",D$71*$H76/100)</f>
        <v>－</v>
      </c>
      <c r="E76" s="27" t="str">
        <f>IF($H76="測定不能","－",E$71*$H76/100)</f>
        <v>－</v>
      </c>
      <c r="F76" s="27"/>
      <c r="G76" s="27" t="str">
        <f>IF($H76="測定不能","－",G$71*$H76/100)</f>
        <v>－</v>
      </c>
      <c r="H76" s="22" t="str">
        <f>IF(G63*G71=0,"測定不能",AVERAGE(G$66:G$67)/G$71*100)</f>
        <v>測定不能</v>
      </c>
      <c r="I76" t="s">
        <v>159</v>
      </c>
    </row>
    <row r="77" spans="1:9" x14ac:dyDescent="0.4">
      <c r="C77" s="27">
        <f t="shared" ref="C77:E78" si="3">C$71*$H77/100</f>
        <v>1.4439458795493936</v>
      </c>
      <c r="D77" s="27">
        <f t="shared" si="3"/>
        <v>0.15145673231328524</v>
      </c>
      <c r="E77" s="27">
        <f t="shared" si="3"/>
        <v>0.8419126642077609</v>
      </c>
      <c r="F77" s="27"/>
      <c r="G77" s="27">
        <f>G$71*$H77/100</f>
        <v>0</v>
      </c>
      <c r="H77" s="22">
        <f>IF(G68*G71=0,(MAX(H73,H74,H75)+MIN(H73,H74,H75))/2,(MAX(H73,H74,H75,H76)+MIN(H73,H74,H75,H76))/2)</f>
        <v>2.9182414703908521</v>
      </c>
      <c r="I77" t="s">
        <v>100</v>
      </c>
    </row>
    <row r="78" spans="1:9" x14ac:dyDescent="0.4">
      <c r="C78" s="27">
        <f t="shared" si="3"/>
        <v>0</v>
      </c>
      <c r="D78" s="27">
        <f t="shared" si="3"/>
        <v>0</v>
      </c>
      <c r="E78" s="27">
        <f t="shared" si="3"/>
        <v>0</v>
      </c>
      <c r="F78" s="27"/>
      <c r="G78" s="27">
        <f>G$71*$H78/100</f>
        <v>0</v>
      </c>
      <c r="H78" s="28"/>
      <c r="I78" t="s">
        <v>162</v>
      </c>
    </row>
    <row r="80" spans="1:9" x14ac:dyDescent="0.4">
      <c r="C80" t="s">
        <v>160</v>
      </c>
    </row>
    <row r="81" spans="3:3" x14ac:dyDescent="0.4">
      <c r="C81" t="s">
        <v>155</v>
      </c>
    </row>
  </sheetData>
  <phoneticPr fontId="1"/>
  <conditionalFormatting sqref="C73:C78">
    <cfRule type="cellIs" dxfId="13" priority="9" operator="greaterThan">
      <formula>$C$67</formula>
    </cfRule>
    <cfRule type="cellIs" dxfId="12" priority="10" operator="lessThan">
      <formula>$C$66</formula>
    </cfRule>
  </conditionalFormatting>
  <conditionalFormatting sqref="D73:D78">
    <cfRule type="cellIs" dxfId="11" priority="7" operator="greaterThan">
      <formula>$D$67</formula>
    </cfRule>
    <cfRule type="cellIs" dxfId="10" priority="8" operator="lessThan">
      <formula>$D$66</formula>
    </cfRule>
  </conditionalFormatting>
  <conditionalFormatting sqref="E73:E78">
    <cfRule type="cellIs" dxfId="9" priority="5" operator="greaterThan">
      <formula>$E$67</formula>
    </cfRule>
    <cfRule type="cellIs" dxfId="8" priority="6" operator="lessThan">
      <formula>$E$66</formula>
    </cfRule>
  </conditionalFormatting>
  <conditionalFormatting sqref="G73:G78">
    <cfRule type="cellIs" dxfId="7" priority="1" operator="greaterThan">
      <formula>$G$67</formula>
    </cfRule>
    <cfRule type="cellIs" dxfId="6" priority="2" operator="lessThan">
      <formula>$G$66</formula>
    </cfRule>
  </conditionalFormatting>
  <conditionalFormatting sqref="H38">
    <cfRule type="expression" dxfId="5" priority="20">
      <formula>$H$38&lt;$B$33</formula>
    </cfRule>
  </conditionalFormatting>
  <conditionalFormatting sqref="H39">
    <cfRule type="expression" dxfId="4" priority="19">
      <formula>$B$33&gt;$H$39</formula>
    </cfRule>
  </conditionalFormatting>
  <conditionalFormatting sqref="H40">
    <cfRule type="expression" dxfId="3" priority="18">
      <formula>$B$33&gt;$H$40</formula>
    </cfRule>
  </conditionalFormatting>
  <conditionalFormatting sqref="H41">
    <cfRule type="expression" dxfId="2" priority="17">
      <formula>$B$33&gt;$H$41</formula>
    </cfRule>
  </conditionalFormatting>
  <conditionalFormatting sqref="H73:H75">
    <cfRule type="expression" dxfId="1" priority="11">
      <formula>$H$38&lt;$B$33</formula>
    </cfRule>
  </conditionalFormatting>
  <conditionalFormatting sqref="H76">
    <cfRule type="expression" dxfId="0" priority="13">
      <formula>$B$33&gt;$H$41</formula>
    </cfRule>
  </conditionalFormatting>
  <dataValidations count="1">
    <dataValidation type="list" allowBlank="1" showInputMessage="1" showErrorMessage="1" sqref="B30 B63" xr:uid="{5A019E88-2BF1-4E1B-A555-EAC88080FBD2}">
      <formula1>"Sulfanilamide,Acetanilide,Caffeine"</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1758F-6F69-47BB-9F29-722384A64001}">
  <dimension ref="A1:G13"/>
  <sheetViews>
    <sheetView workbookViewId="0">
      <selection activeCell="B3" sqref="B3"/>
    </sheetView>
  </sheetViews>
  <sheetFormatPr defaultRowHeight="18.75" x14ac:dyDescent="0.4"/>
  <cols>
    <col min="1" max="1" width="20.5" customWidth="1"/>
    <col min="2" max="2" width="88.875" customWidth="1"/>
  </cols>
  <sheetData>
    <row r="1" spans="1:7" ht="25.5" x14ac:dyDescent="0.4">
      <c r="A1" s="1" t="s">
        <v>124</v>
      </c>
      <c r="E1" s="7"/>
      <c r="G1" s="10"/>
    </row>
    <row r="3" spans="1:7" ht="168.75" x14ac:dyDescent="0.4">
      <c r="A3" s="9" t="s">
        <v>103</v>
      </c>
      <c r="B3" s="9" t="s">
        <v>95</v>
      </c>
    </row>
    <row r="4" spans="1:7" ht="187.5" x14ac:dyDescent="0.4">
      <c r="A4" s="2" t="s">
        <v>41</v>
      </c>
      <c r="B4" s="9" t="s">
        <v>178</v>
      </c>
    </row>
    <row r="5" spans="1:7" ht="93.75" x14ac:dyDescent="0.4">
      <c r="A5" s="2" t="s">
        <v>42</v>
      </c>
      <c r="B5" s="9" t="s">
        <v>128</v>
      </c>
    </row>
    <row r="6" spans="1:7" ht="112.5" x14ac:dyDescent="0.4">
      <c r="A6" s="9" t="s">
        <v>97</v>
      </c>
      <c r="B6" s="9" t="s">
        <v>98</v>
      </c>
    </row>
    <row r="7" spans="1:7" ht="56.25" x14ac:dyDescent="0.4">
      <c r="A7" s="2" t="s">
        <v>86</v>
      </c>
      <c r="B7" s="9" t="s">
        <v>129</v>
      </c>
    </row>
    <row r="8" spans="1:7" ht="93.75" x14ac:dyDescent="0.4">
      <c r="A8" s="2" t="s">
        <v>94</v>
      </c>
      <c r="B8" s="9" t="s">
        <v>130</v>
      </c>
    </row>
    <row r="9" spans="1:7" ht="93.75" x14ac:dyDescent="0.4">
      <c r="A9" s="2" t="s">
        <v>96</v>
      </c>
      <c r="B9" s="9" t="s">
        <v>132</v>
      </c>
    </row>
    <row r="10" spans="1:7" x14ac:dyDescent="0.4">
      <c r="A10" s="2" t="s">
        <v>104</v>
      </c>
      <c r="B10" s="9" t="s">
        <v>105</v>
      </c>
    </row>
    <row r="11" spans="1:7" ht="37.5" x14ac:dyDescent="0.4">
      <c r="A11" s="2" t="s">
        <v>109</v>
      </c>
      <c r="B11" s="9" t="s">
        <v>110</v>
      </c>
    </row>
    <row r="12" spans="1:7" ht="56.25" x14ac:dyDescent="0.4">
      <c r="A12" s="21" t="s">
        <v>106</v>
      </c>
      <c r="B12" s="21" t="s">
        <v>131</v>
      </c>
    </row>
    <row r="13" spans="1:7" ht="37.5" x14ac:dyDescent="0.4">
      <c r="A13" s="9" t="s">
        <v>108</v>
      </c>
      <c r="B13" s="9" t="s">
        <v>107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CheckSheet</vt:lpstr>
      <vt:lpstr>秤量値確認</vt:lpstr>
      <vt:lpstr>妨害元素の例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2021-11-09T08:05:12Z</dcterms:created>
  <dcterms:modified xsi:type="dcterms:W3CDTF">2023-04-21T03:08:17Z</dcterms:modified>
</cp:coreProperties>
</file>